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queryTables/queryTable1.xml" ContentType="application/vnd.openxmlformats-officedocument.spreadsheetml.queryTable+xml"/>
  <Override PartName="/xl/queryTables/queryTable2.xml" ContentType="application/vnd.openxmlformats-officedocument.spreadsheetml.queryTable+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defaultThemeVersion="124226"/>
  <mc:AlternateContent xmlns:mc="http://schemas.openxmlformats.org/markup-compatibility/2006">
    <mc:Choice Requires="x15">
      <x15ac:absPath xmlns:x15ac="http://schemas.microsoft.com/office/spreadsheetml/2010/11/ac" url="C:\DPEI_SUMAR\2. Año 2023\1. Contratos Mpios\MARINILLA_2023\10. BOXCULVERT EL PORVENIR (IP 008 - C 0XX)\2. Obra (IP 008)\1. Precontractual\SECOP II\"/>
    </mc:Choice>
  </mc:AlternateContent>
  <xr:revisionPtr revIDLastSave="0" documentId="13_ncr:1_{FAAD1F2B-9AE9-4FDD-9D3B-73A950AB8B9C}" xr6:coauthVersionLast="47" xr6:coauthVersionMax="47" xr10:uidLastSave="{00000000-0000-0000-0000-000000000000}"/>
  <bookViews>
    <workbookView xWindow="-108" yWindow="-108" windowWidth="23256" windowHeight="12456" tabRatio="736" xr2:uid="{00000000-000D-0000-FFFF-FFFF00000000}"/>
  </bookViews>
  <sheets>
    <sheet name="PRESUPUESTO" sheetId="172" r:id="rId1"/>
    <sheet name="A.I.U" sheetId="174" state="hidden" r:id="rId2"/>
    <sheet name="SUB ANALISIS (APU)" sheetId="156" state="hidden" r:id="rId3"/>
    <sheet name="Hoja1" sheetId="160" state="hidden"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s>
  <definedNames>
    <definedName name="\b" localSheetId="2">'[1]APU PVC'!#REF!</definedName>
    <definedName name="\b">'[1]APU PVC'!#REF!</definedName>
    <definedName name="\c" localSheetId="2">'[1]APU PVC'!#REF!</definedName>
    <definedName name="\c">'[1]APU PVC'!#REF!</definedName>
    <definedName name="\e" localSheetId="2">'[1]APU PVC'!#REF!</definedName>
    <definedName name="\e">'[1]APU PVC'!#REF!</definedName>
    <definedName name="\i" localSheetId="2">'[1]APU PVC'!#REF!</definedName>
    <definedName name="\i">'[1]APU PVC'!#REF!</definedName>
    <definedName name="\m" localSheetId="2">'[1]APU PVC'!#REF!</definedName>
    <definedName name="\m">'[1]APU PVC'!#REF!</definedName>
    <definedName name="\r" localSheetId="2">'[1]APU PVC'!#REF!</definedName>
    <definedName name="\r">'[1]APU PVC'!#REF!</definedName>
    <definedName name="\t" localSheetId="2">'[1]APU PVC'!#REF!</definedName>
    <definedName name="\t">'[1]APU PVC'!#REF!</definedName>
    <definedName name="\x" localSheetId="2">'[1]APU PVC'!#REF!</definedName>
    <definedName name="\x">'[1]APU PVC'!#REF!</definedName>
    <definedName name="\z" localSheetId="2">'[1]APU PVC'!#REF!</definedName>
    <definedName name="\z">'[1]APU PVC'!#REF!</definedName>
    <definedName name="__________AIU1" localSheetId="2">#REF!</definedName>
    <definedName name="__________AIU1">#REF!</definedName>
    <definedName name="__________AIU2">[2]BASE!$C$5</definedName>
    <definedName name="__________Cod1" localSheetId="2">#REF!</definedName>
    <definedName name="__________Cod1">#REF!</definedName>
    <definedName name="__________Pa2">'[3]Paral. 2'!$E$1:$E$65536</definedName>
    <definedName name="__________Pa3">'[3]Paral. 3'!$E$1:$E$65536</definedName>
    <definedName name="__________Pa4">[3]Paral.4!$E$1:$E$65536</definedName>
    <definedName name="__________Po2" localSheetId="2">[4]REAJUSTESACTA1PROVI!#REF!</definedName>
    <definedName name="__________Po2">[4]REAJUSTESACTA1PROVI!#REF!</definedName>
    <definedName name="__________ST166">[5]BASE!$D$248</definedName>
    <definedName name="__________TPE8016">[5]BASE!$D$146</definedName>
    <definedName name="__________TPE8020">[5]BASE!$D$147</definedName>
    <definedName name="__________TPE8025">[5]BASE!$D$148</definedName>
    <definedName name="__________TPN1002">[5]BASE!$D$150</definedName>
    <definedName name="__________TPN1003">[5]BASE!$D$151</definedName>
    <definedName name="__________TPN1004">[5]BASE!$D$152</definedName>
    <definedName name="__________TPN1006">[5]BASE!$D$153</definedName>
    <definedName name="__________TPN1008">[5]BASE!$D$154</definedName>
    <definedName name="__________TPN1202">[5]BASE!$D$160</definedName>
    <definedName name="__________TPN1203">[5]BASE!$D$161</definedName>
    <definedName name="__________TPN1204">[5]BASE!$D$162</definedName>
    <definedName name="__________TPN1206">[5]BASE!$D$163</definedName>
    <definedName name="__________TPN1208">[5]BASE!$D$164</definedName>
    <definedName name="__________TPN16012">[5]BASE!$D$167</definedName>
    <definedName name="__________TPN1602">[5]BASE!$D$168</definedName>
    <definedName name="__________TPN1603">[5]BASE!$D$169</definedName>
    <definedName name="__________TPN1604">[5]BASE!$D$170</definedName>
    <definedName name="__________TPN1606">[5]BASE!$D$171</definedName>
    <definedName name="__________TPN1608">[5]BASE!$D$172</definedName>
    <definedName name="__________TUZ22" localSheetId="2">[6]BASE!#REF!</definedName>
    <definedName name="__________TUZ22">[6]BASE!#REF!</definedName>
    <definedName name="__________TUZ36" localSheetId="2">[6]BASE!#REF!</definedName>
    <definedName name="__________TUZ36">[6]BASE!#REF!</definedName>
    <definedName name="__________TZ323" localSheetId="2">[6]BASE!#REF!</definedName>
    <definedName name="__________TZ323">[6]BASE!#REF!</definedName>
    <definedName name="__________TZ324" localSheetId="2">[6]BASE!#REF!</definedName>
    <definedName name="__________TZ324">[6]BASE!#REF!</definedName>
    <definedName name="_________AIU1" localSheetId="2">#REF!</definedName>
    <definedName name="_________AIU1">#REF!</definedName>
    <definedName name="_________AIU2">[2]BASE!$C$5</definedName>
    <definedName name="_________Cod1" localSheetId="2">#REF!</definedName>
    <definedName name="_________Cod1">#REF!</definedName>
    <definedName name="_________Pa1">'[3]Paral. 1'!$E$1:$E$65536</definedName>
    <definedName name="_________Pa2">'[3]Paral. 2'!$E$1:$E$65536</definedName>
    <definedName name="_________Pa3">'[3]Paral. 3'!$E$1:$E$65536</definedName>
    <definedName name="_________Pa4">[3]Paral.4!$E$1:$E$65536</definedName>
    <definedName name="_________Po2" localSheetId="2">[4]REAJUSTESACTA1PROVI!#REF!</definedName>
    <definedName name="_________Po2">[4]REAJUSTESACTA1PROVI!#REF!</definedName>
    <definedName name="_________r" localSheetId="2">'[1]APU PVC'!#REF!</definedName>
    <definedName name="_________r">'[1]APU PVC'!#REF!</definedName>
    <definedName name="_________ST166">[5]BASE!$D$248</definedName>
    <definedName name="_________TPE8016">[5]BASE!$D$146</definedName>
    <definedName name="_________TPE8020">[5]BASE!$D$147</definedName>
    <definedName name="_________TPE8025">[5]BASE!$D$148</definedName>
    <definedName name="_________TPN1002">[5]BASE!$D$150</definedName>
    <definedName name="_________TPN1003">[5]BASE!$D$151</definedName>
    <definedName name="_________TPN1004">[5]BASE!$D$152</definedName>
    <definedName name="_________TPN1006">[5]BASE!$D$153</definedName>
    <definedName name="_________TPN1008">[5]BASE!$D$154</definedName>
    <definedName name="_________TPN1202">[5]BASE!$D$160</definedName>
    <definedName name="_________TPN1203">[5]BASE!$D$161</definedName>
    <definedName name="_________TPN1204">[5]BASE!$D$162</definedName>
    <definedName name="_________TPN1206">[5]BASE!$D$163</definedName>
    <definedName name="_________TPN1208">[5]BASE!$D$164</definedName>
    <definedName name="_________TPN16012">[5]BASE!$D$167</definedName>
    <definedName name="_________TPN1602">[5]BASE!$D$168</definedName>
    <definedName name="_________TPN1603">[5]BASE!$D$169</definedName>
    <definedName name="_________TPN1604">[5]BASE!$D$170</definedName>
    <definedName name="_________TPN1606">[5]BASE!$D$171</definedName>
    <definedName name="_________TPN1608">[5]BASE!$D$172</definedName>
    <definedName name="_________TUZ22" localSheetId="2">[6]BASE!#REF!</definedName>
    <definedName name="_________TUZ22">[6]BASE!#REF!</definedName>
    <definedName name="_________TUZ36" localSheetId="2">[6]BASE!#REF!</definedName>
    <definedName name="_________TUZ36">[6]BASE!#REF!</definedName>
    <definedName name="_________TZ323" localSheetId="2">[6]BASE!#REF!</definedName>
    <definedName name="_________TZ323">[6]BASE!#REF!</definedName>
    <definedName name="_________TZ324" localSheetId="2">[6]BASE!#REF!</definedName>
    <definedName name="_________TZ324">[6]BASE!#REF!</definedName>
    <definedName name="________AIU1" localSheetId="2">#REF!</definedName>
    <definedName name="________AIU1">#REF!</definedName>
    <definedName name="________AIU2">[2]BASE!$C$5</definedName>
    <definedName name="________Cod1" localSheetId="2">#REF!</definedName>
    <definedName name="________Cod1">#REF!</definedName>
    <definedName name="________Pa1">'[3]Paral. 1'!$E$1:$E$65536</definedName>
    <definedName name="________Pa2">'[3]Paral. 2'!$E$1:$E$65536</definedName>
    <definedName name="________Pa3">'[3]Paral. 3'!$E$1:$E$65536</definedName>
    <definedName name="________Pa4">[3]Paral.4!$E$1:$E$65536</definedName>
    <definedName name="________Po2" localSheetId="2">[4]REAJUSTESACTA1PROVI!#REF!</definedName>
    <definedName name="________Po2">[4]REAJUSTESACTA1PROVI!#REF!</definedName>
    <definedName name="________r" localSheetId="2">'[1]APU PVC'!#REF!</definedName>
    <definedName name="________r">'[1]APU PVC'!#REF!</definedName>
    <definedName name="________ST166">[5]BASE!$D$248</definedName>
    <definedName name="________TPE8016">[5]BASE!$D$146</definedName>
    <definedName name="________TPE8020">[5]BASE!$D$147</definedName>
    <definedName name="________TPE8025">[5]BASE!$D$148</definedName>
    <definedName name="________TPN1002">[5]BASE!$D$150</definedName>
    <definedName name="________TPN1003">[5]BASE!$D$151</definedName>
    <definedName name="________TPN1004">[5]BASE!$D$152</definedName>
    <definedName name="________TPN1006">[5]BASE!$D$153</definedName>
    <definedName name="________TPN1008">[5]BASE!$D$154</definedName>
    <definedName name="________TPN1202">[5]BASE!$D$160</definedName>
    <definedName name="________TPN1203">[5]BASE!$D$161</definedName>
    <definedName name="________TPN1204">[5]BASE!$D$162</definedName>
    <definedName name="________TPN1206">[5]BASE!$D$163</definedName>
    <definedName name="________TPN1208">[5]BASE!$D$164</definedName>
    <definedName name="________TPN16012">[5]BASE!$D$167</definedName>
    <definedName name="________TPN1602">[5]BASE!$D$168</definedName>
    <definedName name="________TPN1603">[5]BASE!$D$169</definedName>
    <definedName name="________TPN1604">[5]BASE!$D$170</definedName>
    <definedName name="________TPN1606">[5]BASE!$D$171</definedName>
    <definedName name="________TPN1608">[5]BASE!$D$172</definedName>
    <definedName name="________TUZ22" localSheetId="2">[6]BASE!#REF!</definedName>
    <definedName name="________TUZ22">[6]BASE!#REF!</definedName>
    <definedName name="________TUZ36" localSheetId="2">[6]BASE!#REF!</definedName>
    <definedName name="________TUZ36">[6]BASE!#REF!</definedName>
    <definedName name="________TZ323" localSheetId="2">[6]BASE!#REF!</definedName>
    <definedName name="________TZ323">[6]BASE!#REF!</definedName>
    <definedName name="________TZ324" localSheetId="2">[6]BASE!#REF!</definedName>
    <definedName name="________TZ324">[6]BASE!#REF!</definedName>
    <definedName name="_______AIU1" localSheetId="2">#REF!</definedName>
    <definedName name="_______AIU1">#REF!</definedName>
    <definedName name="_______AIU2">[2]BASE!$C$5</definedName>
    <definedName name="_______Cod1" localSheetId="2">#REF!</definedName>
    <definedName name="_______Cod1">#REF!</definedName>
    <definedName name="_______Pa1">'[3]Paral. 1'!$E$1:$E$65536</definedName>
    <definedName name="_______Pa2">'[3]Paral. 2'!$E$1:$E$65536</definedName>
    <definedName name="_______Pa3">'[3]Paral. 3'!$E$1:$E$65536</definedName>
    <definedName name="_______Pa4">[3]Paral.4!$E$1:$E$65536</definedName>
    <definedName name="_______Po2" localSheetId="2">[4]REAJUSTESACTA1PROVI!#REF!</definedName>
    <definedName name="_______Po2">[4]REAJUSTESACTA1PROVI!#REF!</definedName>
    <definedName name="_______r" localSheetId="2">'[1]APU PVC'!#REF!</definedName>
    <definedName name="_______r">'[1]APU PVC'!#REF!</definedName>
    <definedName name="_______ST166">[5]BASE!$D$248</definedName>
    <definedName name="_______TPE8016">[5]BASE!$D$146</definedName>
    <definedName name="_______TPE8020">[5]BASE!$D$147</definedName>
    <definedName name="_______TPE8025">[5]BASE!$D$148</definedName>
    <definedName name="_______TPN1002">[5]BASE!$D$150</definedName>
    <definedName name="_______TPN1003">[5]BASE!$D$151</definedName>
    <definedName name="_______TPN1004">[5]BASE!$D$152</definedName>
    <definedName name="_______TPN1006">[5]BASE!$D$153</definedName>
    <definedName name="_______TPN1008">[5]BASE!$D$154</definedName>
    <definedName name="_______TPN1202">[5]BASE!$D$160</definedName>
    <definedName name="_______TPN1203">[5]BASE!$D$161</definedName>
    <definedName name="_______TPN1204">[5]BASE!$D$162</definedName>
    <definedName name="_______TPN1206">[5]BASE!$D$163</definedName>
    <definedName name="_______TPN1208">[5]BASE!$D$164</definedName>
    <definedName name="_______TPN16012">[5]BASE!$D$167</definedName>
    <definedName name="_______TPN1602">[5]BASE!$D$168</definedName>
    <definedName name="_______TPN1603">[5]BASE!$D$169</definedName>
    <definedName name="_______TPN1604">[5]BASE!$D$170</definedName>
    <definedName name="_______TPN1606">[5]BASE!$D$171</definedName>
    <definedName name="_______TPN1608">[5]BASE!$D$172</definedName>
    <definedName name="_______TUZ22" localSheetId="2">[6]BASE!#REF!</definedName>
    <definedName name="_______TUZ22">[6]BASE!#REF!</definedName>
    <definedName name="_______TUZ36" localSheetId="2">[6]BASE!#REF!</definedName>
    <definedName name="_______TUZ36">[6]BASE!#REF!</definedName>
    <definedName name="_______TZ323" localSheetId="2">[6]BASE!#REF!</definedName>
    <definedName name="_______TZ323">[6]BASE!#REF!</definedName>
    <definedName name="_______TZ324" localSheetId="2">[6]BASE!#REF!</definedName>
    <definedName name="_______TZ324">[6]BASE!#REF!</definedName>
    <definedName name="______AIU1" localSheetId="2">#REF!</definedName>
    <definedName name="______AIU1">#REF!</definedName>
    <definedName name="______AIU2">[2]BASE!$C$5</definedName>
    <definedName name="______Cod1" localSheetId="2">#REF!</definedName>
    <definedName name="______Cod1">#REF!</definedName>
    <definedName name="______Pa1">'[3]Paral. 1'!$E$1:$E$65536</definedName>
    <definedName name="______Pa2">'[3]Paral. 2'!$E$1:$E$65536</definedName>
    <definedName name="______Pa3">'[3]Paral. 3'!$E$1:$E$65536</definedName>
    <definedName name="______Pa4">[3]Paral.4!$E$1:$E$65536</definedName>
    <definedName name="______Po2" localSheetId="2">[4]REAJUSTESACTA1PROVI!#REF!</definedName>
    <definedName name="______Po2">[4]REAJUSTESACTA1PROVI!#REF!</definedName>
    <definedName name="______r" localSheetId="2">'[1]APU PVC'!#REF!</definedName>
    <definedName name="______r">'[1]APU PVC'!#REF!</definedName>
    <definedName name="______ST166">[5]BASE!$D$248</definedName>
    <definedName name="______TPE8016">[5]BASE!$D$146</definedName>
    <definedName name="______TPE8020">[5]BASE!$D$147</definedName>
    <definedName name="______TPE8025">[5]BASE!$D$148</definedName>
    <definedName name="______TPN1002">[5]BASE!$D$150</definedName>
    <definedName name="______TPN1003">[5]BASE!$D$151</definedName>
    <definedName name="______TPN1004">[5]BASE!$D$152</definedName>
    <definedName name="______TPN1006">[5]BASE!$D$153</definedName>
    <definedName name="______TPN1008">[5]BASE!$D$154</definedName>
    <definedName name="______TPN1202">[5]BASE!$D$160</definedName>
    <definedName name="______TPN1203">[5]BASE!$D$161</definedName>
    <definedName name="______TPN1204">[5]BASE!$D$162</definedName>
    <definedName name="______TPN1206">[5]BASE!$D$163</definedName>
    <definedName name="______TPN1208">[5]BASE!$D$164</definedName>
    <definedName name="______TPN16012">[5]BASE!$D$167</definedName>
    <definedName name="______TPN1602">[5]BASE!$D$168</definedName>
    <definedName name="______TPN1603">[5]BASE!$D$169</definedName>
    <definedName name="______TPN1604">[5]BASE!$D$170</definedName>
    <definedName name="______TPN1606">[5]BASE!$D$171</definedName>
    <definedName name="______TPN1608">[5]BASE!$D$172</definedName>
    <definedName name="______TUZ22" localSheetId="2">[6]BASE!#REF!</definedName>
    <definedName name="______TUZ22">[6]BASE!#REF!</definedName>
    <definedName name="______TUZ36" localSheetId="2">[6]BASE!#REF!</definedName>
    <definedName name="______TUZ36">[6]BASE!#REF!</definedName>
    <definedName name="______TZ323" localSheetId="2">[6]BASE!#REF!</definedName>
    <definedName name="______TZ323">[6]BASE!#REF!</definedName>
    <definedName name="______TZ324" localSheetId="2">[6]BASE!#REF!</definedName>
    <definedName name="______TZ324">[6]BASE!#REF!</definedName>
    <definedName name="_____AIU1" localSheetId="2">#REF!</definedName>
    <definedName name="_____AIU1">#REF!</definedName>
    <definedName name="_____AIU2">[2]BASE!$C$5</definedName>
    <definedName name="_____Cod1" localSheetId="2">#REF!</definedName>
    <definedName name="_____Cod1">#REF!</definedName>
    <definedName name="_____Pa1">'[3]Paral. 1'!$E$1:$E$65536</definedName>
    <definedName name="_____Pa2">'[3]Paral. 2'!$E$1:$E$65536</definedName>
    <definedName name="_____Pa3">'[3]Paral. 3'!$E$1:$E$65536</definedName>
    <definedName name="_____Pa4">[3]Paral.4!$E$1:$E$65536</definedName>
    <definedName name="_____Po2" localSheetId="2">[4]REAJUSTESACTA1PROVI!#REF!</definedName>
    <definedName name="_____Po2">[4]REAJUSTESACTA1PROVI!#REF!</definedName>
    <definedName name="_____r" localSheetId="2">'[1]APU PVC'!#REF!</definedName>
    <definedName name="_____r">'[1]APU PVC'!#REF!</definedName>
    <definedName name="_____ST166">[5]BASE!$D$248</definedName>
    <definedName name="_____TPE8016">[5]BASE!$D$146</definedName>
    <definedName name="_____TPE8020">[5]BASE!$D$147</definedName>
    <definedName name="_____TPE8025">[5]BASE!$D$148</definedName>
    <definedName name="_____TPN1002">[5]BASE!$D$150</definedName>
    <definedName name="_____TPN1003">[5]BASE!$D$151</definedName>
    <definedName name="_____TPN1004">[5]BASE!$D$152</definedName>
    <definedName name="_____TPN1006">[5]BASE!$D$153</definedName>
    <definedName name="_____TPN1008">[5]BASE!$D$154</definedName>
    <definedName name="_____TPN1202">[5]BASE!$D$160</definedName>
    <definedName name="_____TPN1203">[5]BASE!$D$161</definedName>
    <definedName name="_____TPN1204">[5]BASE!$D$162</definedName>
    <definedName name="_____TPN1206">[5]BASE!$D$163</definedName>
    <definedName name="_____TPN1208">[5]BASE!$D$164</definedName>
    <definedName name="_____TPN16012">[5]BASE!$D$167</definedName>
    <definedName name="_____TPN1602">[5]BASE!$D$168</definedName>
    <definedName name="_____TPN1603">[5]BASE!$D$169</definedName>
    <definedName name="_____TPN1604">[5]BASE!$D$170</definedName>
    <definedName name="_____TPN1606">[5]BASE!$D$171</definedName>
    <definedName name="_____TPN1608">[5]BASE!$D$172</definedName>
    <definedName name="_____TUZ22" localSheetId="2">[6]BASE!#REF!</definedName>
    <definedName name="_____TUZ22">[6]BASE!#REF!</definedName>
    <definedName name="_____TUZ36" localSheetId="2">[6]BASE!#REF!</definedName>
    <definedName name="_____TUZ36">[6]BASE!#REF!</definedName>
    <definedName name="_____TZ323" localSheetId="2">[6]BASE!#REF!</definedName>
    <definedName name="_____TZ323">[6]BASE!#REF!</definedName>
    <definedName name="_____TZ324" localSheetId="2">[6]BASE!#REF!</definedName>
    <definedName name="_____TZ324">[6]BASE!#REF!</definedName>
    <definedName name="____AIU1" localSheetId="2">#REF!</definedName>
    <definedName name="____AIU1">#REF!</definedName>
    <definedName name="____AIU2">[2]BASE!$C$5</definedName>
    <definedName name="____Cod1" localSheetId="2">#REF!</definedName>
    <definedName name="____Cod1">#REF!</definedName>
    <definedName name="____Pa1">'[3]Paral. 1'!$E$1:$E$65536</definedName>
    <definedName name="____Pa2">'[3]Paral. 2'!$E$1:$E$65536</definedName>
    <definedName name="____Pa3">'[3]Paral. 3'!$E$1:$E$65536</definedName>
    <definedName name="____Pa4">[3]Paral.4!$E$1:$E$65536</definedName>
    <definedName name="____Po2" localSheetId="2">[4]REAJUSTESACTA1PROVI!#REF!</definedName>
    <definedName name="____Po2">[4]REAJUSTESACTA1PROVI!#REF!</definedName>
    <definedName name="____r" localSheetId="2">'[1]APU PVC'!#REF!</definedName>
    <definedName name="____r">'[1]APU PVC'!#REF!</definedName>
    <definedName name="____ST166">[5]BASE!$D$248</definedName>
    <definedName name="____TPE8016">[5]BASE!$D$146</definedName>
    <definedName name="____TPE8020">[5]BASE!$D$147</definedName>
    <definedName name="____TPE8025">[5]BASE!$D$148</definedName>
    <definedName name="____TPN1002">[5]BASE!$D$150</definedName>
    <definedName name="____TPN1003">[5]BASE!$D$151</definedName>
    <definedName name="____TPN1004">[5]BASE!$D$152</definedName>
    <definedName name="____TPN1006">[5]BASE!$D$153</definedName>
    <definedName name="____TPN1008">[5]BASE!$D$154</definedName>
    <definedName name="____TPN1202">[5]BASE!$D$160</definedName>
    <definedName name="____TPN1203">[5]BASE!$D$161</definedName>
    <definedName name="____TPN1204">[5]BASE!$D$162</definedName>
    <definedName name="____TPN1206">[5]BASE!$D$163</definedName>
    <definedName name="____TPN1208">[5]BASE!$D$164</definedName>
    <definedName name="____TPN16012">[5]BASE!$D$167</definedName>
    <definedName name="____TPN1602">[5]BASE!$D$168</definedName>
    <definedName name="____TPN1603">[5]BASE!$D$169</definedName>
    <definedName name="____TPN1604">[5]BASE!$D$170</definedName>
    <definedName name="____TPN1606">[5]BASE!$D$171</definedName>
    <definedName name="____TPN1608">[5]BASE!$D$172</definedName>
    <definedName name="____TUZ22" localSheetId="2">[6]BASE!#REF!</definedName>
    <definedName name="____TUZ22">[6]BASE!#REF!</definedName>
    <definedName name="____TUZ36" localSheetId="2">[6]BASE!#REF!</definedName>
    <definedName name="____TUZ36">[6]BASE!#REF!</definedName>
    <definedName name="____TZ323" localSheetId="2">[6]BASE!#REF!</definedName>
    <definedName name="____TZ323">[6]BASE!#REF!</definedName>
    <definedName name="____TZ324" localSheetId="2">[6]BASE!#REF!</definedName>
    <definedName name="____TZ324">[6]BASE!#REF!</definedName>
    <definedName name="___AIU1" localSheetId="2">#REF!</definedName>
    <definedName name="___AIU1">#REF!</definedName>
    <definedName name="___AIU2">[2]BASE!$C$5</definedName>
    <definedName name="___CAN28">[7]BASE!$D$424</definedName>
    <definedName name="___Cod1" localSheetId="2">#REF!</definedName>
    <definedName name="___Cod1">#REF!</definedName>
    <definedName name="___CUA44">[7]BASE!$D$353</definedName>
    <definedName name="___LAC18">[8]BASE!$D$362</definedName>
    <definedName name="___Pa1">'[3]Paral. 1'!$E$1:$E$65536</definedName>
    <definedName name="___Pa2">'[3]Paral. 2'!$E$1:$E$65536</definedName>
    <definedName name="___Pa3">'[3]Paral. 3'!$E$1:$E$65536</definedName>
    <definedName name="___Pa4">[3]Paral.4!$E$1:$E$65536</definedName>
    <definedName name="___Po2" localSheetId="2">[4]REAJUSTESACTA1PROVI!#REF!</definedName>
    <definedName name="___Po2">[4]REAJUSTESACTA1PROVI!#REF!</definedName>
    <definedName name="___r" localSheetId="2">'[1]APU PVC'!#REF!</definedName>
    <definedName name="___r">'[1]APU PVC'!#REF!</definedName>
    <definedName name="___ST166">[5]BASE!$D$248</definedName>
    <definedName name="___TPE8016">[5]BASE!$D$146</definedName>
    <definedName name="___TPE8020">[5]BASE!$D$147</definedName>
    <definedName name="___TPE8025">[5]BASE!$D$148</definedName>
    <definedName name="___TPN1002">[5]BASE!$D$150</definedName>
    <definedName name="___TPN1003">[5]BASE!$D$151</definedName>
    <definedName name="___TPN1004">[5]BASE!$D$152</definedName>
    <definedName name="___TPN1006">[5]BASE!$D$153</definedName>
    <definedName name="___TPN1008">[5]BASE!$D$154</definedName>
    <definedName name="___TPN1202">[5]BASE!$D$160</definedName>
    <definedName name="___TPN1203">[5]BASE!$D$161</definedName>
    <definedName name="___TPN1204">[5]BASE!$D$162</definedName>
    <definedName name="___TPN1206">[5]BASE!$D$163</definedName>
    <definedName name="___TPN1208">[5]BASE!$D$164</definedName>
    <definedName name="___TPN16012">[5]BASE!$D$167</definedName>
    <definedName name="___TPN1602">[5]BASE!$D$168</definedName>
    <definedName name="___TPN1603">[5]BASE!$D$169</definedName>
    <definedName name="___TPN1604">[5]BASE!$D$170</definedName>
    <definedName name="___TPN1606">[5]BASE!$D$171</definedName>
    <definedName name="___TPN1608">[5]BASE!$D$172</definedName>
    <definedName name="___TUZ22" localSheetId="2">[6]BASE!#REF!</definedName>
    <definedName name="___TUZ22">[6]BASE!#REF!</definedName>
    <definedName name="___TUZ36" localSheetId="2">[6]BASE!#REF!</definedName>
    <definedName name="___TUZ36">[6]BASE!#REF!</definedName>
    <definedName name="___TZ323" localSheetId="2">[6]BASE!#REF!</definedName>
    <definedName name="___TZ323">[6]BASE!#REF!</definedName>
    <definedName name="___TZ324" localSheetId="2">[6]BASE!#REF!</definedName>
    <definedName name="___TZ324">[6]BASE!#REF!</definedName>
    <definedName name="__ADH12">[9]BASE!$D$317</definedName>
    <definedName name="__ADM12">[9]BASE!$D$318</definedName>
    <definedName name="__ADM3">[9]BASE!$D$126</definedName>
    <definedName name="__AFC1">[10]INV!$A$25:$D$28</definedName>
    <definedName name="__AFC3">[10]INV!$F$25:$I$28</definedName>
    <definedName name="__AFC5">[10]INV!$K$25:$N$28</definedName>
    <definedName name="__AIU1" localSheetId="2">#REF!</definedName>
    <definedName name="__AIU1">#REF!</definedName>
    <definedName name="__AIU2">[2]BASE!$C$5</definedName>
    <definedName name="__BAZ10">[9]BASE!$D$370</definedName>
    <definedName name="__BGC1">[10]INV!$A$5:$D$8</definedName>
    <definedName name="__BGC3">[10]INV!$F$5:$I$8</definedName>
    <definedName name="__BGC5">[10]INV!$K$5:$N$8</definedName>
    <definedName name="__BLO20">[9]BASE!$D$56</definedName>
    <definedName name="__C2254JH">[9]BASE!$D$298</definedName>
    <definedName name="__C452JH">[9]BASE!$D$294</definedName>
    <definedName name="__C903L">[9]BASE!$D$376</definedName>
    <definedName name="__CAC1">[10]INV!$A$19:$D$22</definedName>
    <definedName name="__CAC3">[10]INV!$F$19:$I$22</definedName>
    <definedName name="__CAC5">[10]INV!$K$19:$N$22</definedName>
    <definedName name="__CAN28">[7]BASE!$D$424</definedName>
    <definedName name="__Cod1" localSheetId="2">#REF!</definedName>
    <definedName name="__Cod1">#REF!</definedName>
    <definedName name="__CUA44">[7]BASE!$D$353</definedName>
    <definedName name="__FYB03">[9]BASE!$D$337</definedName>
    <definedName name="__FYB08">[9]BASE!$D$339</definedName>
    <definedName name="__LA124">[9]BASE!$D$64</definedName>
    <definedName name="__LAC18">[9]BASE!$D$362</definedName>
    <definedName name="__Pa1">'[11]Paral. 1'!$E$1:$E$65536</definedName>
    <definedName name="__Pa2">'[11]Paral. 2'!$E$1:$E$65536</definedName>
    <definedName name="__Pa3">'[11]Paral. 3'!$E$1:$E$65536</definedName>
    <definedName name="__Pa4">[11]Paral.4!$E$1:$E$65536</definedName>
    <definedName name="__Po2" localSheetId="2">[4]REAJUSTESACTA1PROVI!#REF!</definedName>
    <definedName name="__Po2">[4]REAJUSTESACTA1PROVI!#REF!</definedName>
    <definedName name="__r" localSheetId="2">'[1]APU PVC'!#REF!</definedName>
    <definedName name="__r">'[1]APU PVC'!#REF!</definedName>
    <definedName name="__R32JH">[9]BASE!$D$275</definedName>
    <definedName name="__R43JH">[9]BASE!$D$273</definedName>
    <definedName name="__R64BB">[9]BASE!$D$277</definedName>
    <definedName name="__R64JH">[9]BASE!$D$271</definedName>
    <definedName name="__SBC1">[10]INV!$A$12:$D$15</definedName>
    <definedName name="__SBC3">[10]INV!$F$12:$I$15</definedName>
    <definedName name="__SBC5">[10]INV!$K$12:$N$15</definedName>
    <definedName name="__ST166">[5]BASE!$D$248</definedName>
    <definedName name="__TES44">[9]BASE!$D$178</definedName>
    <definedName name="__THF128">[9]BASE!$D$256</definedName>
    <definedName name="__TPE12">[9]BASE!$D$146</definedName>
    <definedName name="__TPE8016">[5]BASE!$D$146</definedName>
    <definedName name="__TPE8020">[5]BASE!$D$147</definedName>
    <definedName name="__TPE8025">[5]BASE!$D$148</definedName>
    <definedName name="__TPF12">[9]BASE!$D$316</definedName>
    <definedName name="__TPN1002">[5]BASE!$D$150</definedName>
    <definedName name="__TPN1003">[5]BASE!$D$151</definedName>
    <definedName name="__TPN1004">[5]BASE!$D$152</definedName>
    <definedName name="__TPN1006">[5]BASE!$D$153</definedName>
    <definedName name="__TPN1008">[5]BASE!$D$154</definedName>
    <definedName name="__TPN1202">[5]BASE!$D$160</definedName>
    <definedName name="__TPN1203">[5]BASE!$D$161</definedName>
    <definedName name="__TPN1204">[5]BASE!$D$162</definedName>
    <definedName name="__TPN1206">[5]BASE!$D$163</definedName>
    <definedName name="__TPN1208">[5]BASE!$D$164</definedName>
    <definedName name="__TPN16012">[5]BASE!$D$167</definedName>
    <definedName name="__TPN1602">[5]BASE!$D$168</definedName>
    <definedName name="__TPN1603">[5]BASE!$D$169</definedName>
    <definedName name="__TPN1604">[5]BASE!$D$170</definedName>
    <definedName name="__TPN1606">[5]BASE!$D$171</definedName>
    <definedName name="__TPN1608">[5]BASE!$D$172</definedName>
    <definedName name="__TUZ22" localSheetId="2">[6]BASE!#REF!</definedName>
    <definedName name="__TUZ22">[6]BASE!#REF!</definedName>
    <definedName name="__TUZ36" localSheetId="2">[6]BASE!#REF!</definedName>
    <definedName name="__TUZ36">[6]BASE!#REF!</definedName>
    <definedName name="__TZ212">[9]BASE!$D$77</definedName>
    <definedName name="__TZ213">[9]BASE!$D$79</definedName>
    <definedName name="__TZ214">[9]BASE!$D$80</definedName>
    <definedName name="__TZ216">[9]BASE!$D$81</definedName>
    <definedName name="__TZ218">[9]BASE!$D$82</definedName>
    <definedName name="__TZ263">[9]BASE!$D$89</definedName>
    <definedName name="__TZ264">[9]BASE!$D$90</definedName>
    <definedName name="__TZ266">[9]BASE!$D$91</definedName>
    <definedName name="__TZ323" localSheetId="2">[6]BASE!#REF!</definedName>
    <definedName name="__TZ323">[6]BASE!#REF!</definedName>
    <definedName name="__TZ324" localSheetId="2">[6]BASE!#REF!</definedName>
    <definedName name="__TZ324">[6]BASE!#REF!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P1" localSheetId="2">#REF!</definedName>
    <definedName name="_ADP1">#REF!</definedName>
    <definedName name="_AFC1">[10]INV!$A$25:$D$28</definedName>
    <definedName name="_AFC3">[10]INV!$F$25:$I$28</definedName>
    <definedName name="_AFC5">[10]INV!$K$25:$N$28</definedName>
    <definedName name="_AIU1" localSheetId="2">#REF!</definedName>
    <definedName name="_AIU1">#REF!</definedName>
    <definedName name="_AIU2" localSheetId="2">[12]BASE!$C$5</definedName>
    <definedName name="_AIU2">[13]BASE!$C$5</definedName>
    <definedName name="_BAZ10" localSheetId="2">#REF!</definedName>
    <definedName name="_BAZ10">#REF!</definedName>
    <definedName name="_BGC1">[10]INV!$A$5:$D$8</definedName>
    <definedName name="_BGC3">[10]INV!$F$5:$I$8</definedName>
    <definedName name="_BGC5">[10]INV!$K$5:$N$8</definedName>
    <definedName name="_BLO20" localSheetId="2">#REF!</definedName>
    <definedName name="_BLO20">#REF!</definedName>
    <definedName name="_C2254JH">[9]BASE!$D$298</definedName>
    <definedName name="_C452JH">[9]BASE!$D$294</definedName>
    <definedName name="_C903L">[9]BASE!$D$376</definedName>
    <definedName name="_CAC1">[10]INV!$A$19:$D$22</definedName>
    <definedName name="_CAC3">[10]INV!$F$19:$I$22</definedName>
    <definedName name="_CAC5">[10]INV!$K$19:$N$22</definedName>
    <definedName name="_CAN28" localSheetId="2">#REF!</definedName>
    <definedName name="_CAN28">#REF!</definedName>
    <definedName name="_Cod1" localSheetId="2">#REF!</definedName>
    <definedName name="_Cod1">#REF!</definedName>
    <definedName name="_CUA44" localSheetId="2">#REF!</definedName>
    <definedName name="_CUA44">#REF!</definedName>
    <definedName name="_EEF110" localSheetId="2">#REF!</definedName>
    <definedName name="_EEF110">#REF!</definedName>
    <definedName name="_ETF315" localSheetId="2">#REF!</definedName>
    <definedName name="_ETF315">#REF!</definedName>
    <definedName name="_Fill" localSheetId="2" hidden="1">#REF!</definedName>
    <definedName name="_Fill" hidden="1">#REF!</definedName>
    <definedName name="_xlnm._FilterDatabase" localSheetId="1" hidden="1">A.I.U!$A$1:$A$42</definedName>
    <definedName name="_xlnm._FilterDatabase" localSheetId="0" hidden="1">PRESUPUESTO!$C$2:$C$133</definedName>
    <definedName name="_xlnm._FilterDatabase" localSheetId="2" hidden="1">'SUB ANALISIS (APU)'!$B$11:$B$449</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geo4000">[14]PrecRec!$D$40</definedName>
    <definedName name="_LA124" localSheetId="2">#REF!</definedName>
    <definedName name="_LA124">#REF!</definedName>
    <definedName name="_LAC18" localSheetId="2">#REF!</definedName>
    <definedName name="_LAC18">#REF!</definedName>
    <definedName name="_mdc1">[14]PrecRec!$D$29</definedName>
    <definedName name="_mdc2">[14]PrecRec!$D$44</definedName>
    <definedName name="_Pa1" localSheetId="2">'[11]Paral. 1'!$E$1:$E$65536</definedName>
    <definedName name="_Pa1">'[15]Paral. 1'!$E$1:$E$65536</definedName>
    <definedName name="_Pa2" localSheetId="2">'[11]Paral. 2'!$E$1:$E$65536</definedName>
    <definedName name="_Pa2">'[15]Paral. 2'!$E$1:$E$65536</definedName>
    <definedName name="_Pa3" localSheetId="2">'[11]Paral. 3'!$E$1:$E$65536</definedName>
    <definedName name="_Pa3">'[15]Paral. 3'!$E$1:$E$65536</definedName>
    <definedName name="_Pa4" localSheetId="2">[11]Paral.4!$E$1:$E$65536</definedName>
    <definedName name="_Pa4">[15]Paral.4!$E$1:$E$65536</definedName>
    <definedName name="_Po2" localSheetId="2">[4]REAJUSTESACTA1PROVI!#REF!</definedName>
    <definedName name="_Po2">[4]REAJUSTESACTA1PROVI!#REF!</definedName>
    <definedName name="_r" localSheetId="2">'[1]APU PVC'!#REF!</definedName>
    <definedName name="_r">'[1]APU PVC'!#REF!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D32" localSheetId="2">#REF!</definedName>
    <definedName name="_RED32">#REF!</definedName>
    <definedName name="_REP21" localSheetId="2">#REF!</definedName>
    <definedName name="_REP21">#REF!</definedName>
    <definedName name="_REP42" localSheetId="2">#REF!</definedName>
    <definedName name="_REP42">#REF!</definedName>
    <definedName name="_REP43">[16]BASE!$D$136</definedName>
    <definedName name="_RES64" localSheetId="2">#REF!</definedName>
    <definedName name="_RES64">#REF!</definedName>
    <definedName name="_SBC1">[10]INV!$A$12:$D$15</definedName>
    <definedName name="_SBC3">[10]INV!$F$12:$I$15</definedName>
    <definedName name="_SBC5">[10]INV!$K$12:$N$15</definedName>
    <definedName name="_Sort" hidden="1">'[17]C 4A'!$E$2:$W$53</definedName>
    <definedName name="_ST106" localSheetId="2">#REF!</definedName>
    <definedName name="_ST106">#REF!</definedName>
    <definedName name="_ST126" localSheetId="2">#REF!</definedName>
    <definedName name="_ST126">#REF!</definedName>
    <definedName name="_ST146" localSheetId="2">#REF!</definedName>
    <definedName name="_ST146">#REF!</definedName>
    <definedName name="_ST166" localSheetId="2">#REF!</definedName>
    <definedName name="_ST166">[18]BASE!$D$248</definedName>
    <definedName name="_ST186" localSheetId="2">#REF!</definedName>
    <definedName name="_ST186">#REF!</definedName>
    <definedName name="_ST206" localSheetId="2">#REF!</definedName>
    <definedName name="_ST206">#REF!</definedName>
    <definedName name="_ST86" localSheetId="2">#REF!</definedName>
    <definedName name="_ST86">#REF!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AP2" localSheetId="2">#REF!</definedName>
    <definedName name="_TAP2">#REF!</definedName>
    <definedName name="_TEE1" localSheetId="2">#REF!</definedName>
    <definedName name="_TEE1">#REF!</definedName>
    <definedName name="_TEE2" localSheetId="2">#REF!</definedName>
    <definedName name="_TEE2">#REF!</definedName>
    <definedName name="_TEE32" localSheetId="2">#REF!</definedName>
    <definedName name="_TEE32">#REF!</definedName>
    <definedName name="_TEE33" localSheetId="2">#REF!</definedName>
    <definedName name="_TEE33">#REF!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HF12" localSheetId="2">#REF!</definedName>
    <definedName name="_THF12">#REF!</definedName>
    <definedName name="_THF128">[9]BASE!$D$256</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PE1132" localSheetId="2">#REF!</definedName>
    <definedName name="_TPE1132">[19]BASE!#REF!</definedName>
    <definedName name="_TPE12" localSheetId="2">#REF!</definedName>
    <definedName name="_TPE12">#REF!</definedName>
    <definedName name="_TPE1331" localSheetId="2">#REF!</definedName>
    <definedName name="_TPE1331">[19]BASE!#REF!</definedName>
    <definedName name="_TPE1701" localSheetId="2">#REF!</definedName>
    <definedName name="_TPE1701">#REF!</definedName>
    <definedName name="_TPE1702" localSheetId="2">#REF!</definedName>
    <definedName name="_TPE1702">[19]BASE!#REF!</definedName>
    <definedName name="_TPE1703" localSheetId="2">#REF!</definedName>
    <definedName name="_TPE1703">[19]BASE!#REF!</definedName>
    <definedName name="_TPE1704" localSheetId="2">#REF!</definedName>
    <definedName name="_TPE1704">[19]BASE!#REF!</definedName>
    <definedName name="_TPE1706" localSheetId="2">#REF!</definedName>
    <definedName name="_TPE1706">[19]BASE!#REF!</definedName>
    <definedName name="_TPE1708" localSheetId="2">#REF!</definedName>
    <definedName name="_TPE1708">[19]BASE!#REF!</definedName>
    <definedName name="_TPE1710" localSheetId="2">#REF!</definedName>
    <definedName name="_TPE1710">[19]BASE!#REF!</definedName>
    <definedName name="_TPE1735" localSheetId="2">#REF!</definedName>
    <definedName name="_TPE1735">[19]BASE!#REF!</definedName>
    <definedName name="_TPE1763" localSheetId="2">#REF!</definedName>
    <definedName name="_TPE1763">[19]BASE!#REF!</definedName>
    <definedName name="_TPE1790" localSheetId="2">#REF!</definedName>
    <definedName name="_TPE1790">[19]BASE!#REF!</definedName>
    <definedName name="_TPE8016" localSheetId="2">#REF!</definedName>
    <definedName name="_TPE8016">[18]BASE!$D$146</definedName>
    <definedName name="_TPE8020" localSheetId="2">#REF!</definedName>
    <definedName name="_TPE8020">[18]BASE!$D$147</definedName>
    <definedName name="_TPE8025" localSheetId="2">#REF!</definedName>
    <definedName name="_TPE8025">[18]BASE!$D$148</definedName>
    <definedName name="_TPF12" localSheetId="2">#REF!</definedName>
    <definedName name="_TPF12">#REF!</definedName>
    <definedName name="_TPN1002" localSheetId="2">#REF!</definedName>
    <definedName name="_TPN1002">[18]BASE!$D$150</definedName>
    <definedName name="_TPN1003" localSheetId="2">#REF!</definedName>
    <definedName name="_TPN1003">[18]BASE!$D$151</definedName>
    <definedName name="_TPN1004" localSheetId="2">#REF!</definedName>
    <definedName name="_TPN1004">[18]BASE!$D$152</definedName>
    <definedName name="_TPN1006" localSheetId="2">#REF!</definedName>
    <definedName name="_TPN1006">[18]BASE!$D$153</definedName>
    <definedName name="_TPN1008" localSheetId="2">#REF!</definedName>
    <definedName name="_TPN1008">[18]BASE!$D$154</definedName>
    <definedName name="_TPN1010" localSheetId="2">#REF!</definedName>
    <definedName name="_TPN1010">#REF!</definedName>
    <definedName name="_TPN1202" localSheetId="2">#REF!</definedName>
    <definedName name="_TPN1202">[18]BASE!$D$160</definedName>
    <definedName name="_TPN1203" localSheetId="2">#REF!</definedName>
    <definedName name="_TPN1203">[18]BASE!$D$161</definedName>
    <definedName name="_TPN1204" localSheetId="2">#REF!</definedName>
    <definedName name="_TPN1204">[18]BASE!$D$162</definedName>
    <definedName name="_TPN1206" localSheetId="2">#REF!</definedName>
    <definedName name="_TPN1206">[18]BASE!$D$163</definedName>
    <definedName name="_TPN1208" localSheetId="2">#REF!</definedName>
    <definedName name="_TPN1208">[18]BASE!$D$164</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[18]BASE!$D$167</definedName>
    <definedName name="_TPN1602" localSheetId="2">#REF!</definedName>
    <definedName name="_TPN1602">[18]BASE!$D$168</definedName>
    <definedName name="_TPN1603" localSheetId="2">#REF!</definedName>
    <definedName name="_TPN1603">[18]BASE!$D$169</definedName>
    <definedName name="_TPN1604" localSheetId="2">#REF!</definedName>
    <definedName name="_TPN1604">[18]BASE!$D$170</definedName>
    <definedName name="_TPN1606" localSheetId="2">#REF!</definedName>
    <definedName name="_TPN1606">[18]BASE!$D$171</definedName>
    <definedName name="_TPN1608" localSheetId="2">#REF!</definedName>
    <definedName name="_TPN1608">[18]BASE!$D$172</definedName>
    <definedName name="_TPN1610" localSheetId="2">#REF!</definedName>
    <definedName name="_TPN1610">#REF!</definedName>
    <definedName name="_TR114" localSheetId="2">#REF!</definedName>
    <definedName name="_TR114">#REF!</definedName>
    <definedName name="_tub91">[14]PrecRec!$D$45</definedName>
    <definedName name="_TUZ22" localSheetId="2">#REF!</definedName>
    <definedName name="_TUZ22">[19]BASE!#REF!</definedName>
    <definedName name="_TUZ36" localSheetId="2">#REF!</definedName>
    <definedName name="_TUZ36">[19]BASE!#REF!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[19]BASE!#REF!</definedName>
    <definedName name="_TZ324" localSheetId="2">#REF!</definedName>
    <definedName name="_TZ324">[19]BASE!#REF!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DD06" localSheetId="2">#REF!</definedName>
    <definedName name="_UDD06">#REF!</definedName>
    <definedName name="_UDD08" localSheetId="2">#REF!</definedName>
    <definedName name="_UDD08">#REF!</definedName>
    <definedName name="_UNI32" localSheetId="2">#REF!</definedName>
    <definedName name="_UNI32">#REF!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A" localSheetId="2">'[1]APU PVC'!#REF!</definedName>
    <definedName name="A">'[1]APU PVC'!#REF!</definedName>
    <definedName name="A_impresión_IM" localSheetId="2">#REF!</definedName>
    <definedName name="A_impresión_IM">#REF!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[20]BASE!$C$23</definedName>
    <definedName name="aaaa" localSheetId="2">#REF!</definedName>
    <definedName name="aaaa">#REF!</definedName>
    <definedName name="AAC">[10]AASHTO!$A$14:$F$17</definedName>
    <definedName name="ABG">[10]AASHTO!$A$2:$F$5</definedName>
    <definedName name="ACARREO" localSheetId="2">#REF!</definedName>
    <definedName name="ACARREO">#REF!</definedName>
    <definedName name="ace">[14]PrecRec!$D$35</definedName>
    <definedName name="ACOM" localSheetId="2">#REF!</definedName>
    <definedName name="ACOM">#REF!</definedName>
    <definedName name="ACOND" localSheetId="2">#REF!</definedName>
    <definedName name="ACOND">#REF!</definedName>
    <definedName name="ACPM" localSheetId="2">#REF!</definedName>
    <definedName name="ACPM">#REF!</definedName>
    <definedName name="Acta" localSheetId="2">#REF!</definedName>
    <definedName name="Acta">#REF!</definedName>
    <definedName name="Acta1" localSheetId="2">#REF!</definedName>
    <definedName name="Acta1">#REF!</definedName>
    <definedName name="acueducto">'[21]FORMATO ACOM ACDTO FRENTE'!$M$8</definedName>
    <definedName name="ADMINISTRACION">#REF!</definedName>
    <definedName name="ADMM" localSheetId="2">#REF!</definedName>
    <definedName name="ADMM">#REF!</definedName>
    <definedName name="ADMON">'[22]Formulario N° 4'!$F$129</definedName>
    <definedName name="Afranio">#REF!</definedName>
    <definedName name="AGRICOLA">[23]PRES.AGRI!$B$1:$N$35</definedName>
    <definedName name="AGUA" localSheetId="2">#REF!</definedName>
    <definedName name="AGUA">[19]BASE!$D$504</definedName>
    <definedName name="AIU" localSheetId="2">#REF!</definedName>
    <definedName name="AIU">[19]BASE!$C$4</definedName>
    <definedName name="AIU_" localSheetId="2">#REF!</definedName>
    <definedName name="AIU_">#REF!</definedName>
    <definedName name="AIU_1">'[24]FORMULARIO AIU'!$G$48</definedName>
    <definedName name="Ajizal">'[25]AJIZAL 3335'!$A$7:$J$142</definedName>
    <definedName name="alambre">[14]PrecRec!$D$59</definedName>
    <definedName name="ALANR" localSheetId="2">#REF!</definedName>
    <definedName name="ALANR">#REF!</definedName>
    <definedName name="alcantarillado">'[26]FORMATO ACOM ALDO. FRENTE'!$L$9</definedName>
    <definedName name="ALIV487" localSheetId="2">#REF!</definedName>
    <definedName name="ALIV487">#REF!</definedName>
    <definedName name="Almacenista" localSheetId="2">#REF!</definedName>
    <definedName name="Almacenista">#REF!</definedName>
    <definedName name="ALPUA" localSheetId="2">#REF!</definedName>
    <definedName name="ALPUA">#REF!</definedName>
    <definedName name="ANALISIS" localSheetId="2">#REF!</definedName>
    <definedName name="ANALISIS">#REF!</definedName>
    <definedName name="ANDAM" localSheetId="2">#REF!</definedName>
    <definedName name="ANDAM">#REF!</definedName>
    <definedName name="ANTRA" localSheetId="2">#REF!</definedName>
    <definedName name="ANTRA">#REF!</definedName>
    <definedName name="apu" localSheetId="2">#REF!</definedName>
    <definedName name="apu">#REF!</definedName>
    <definedName name="APUCING_11" localSheetId="2">'SUB ANALISIS (APU)'!#REF!</definedName>
    <definedName name="APUCING_12" localSheetId="2">'SUB ANALISIS (APU)'!#REF!</definedName>
    <definedName name="APUCING_13" localSheetId="2">'SUB ANALISIS (APU)'!#REF!</definedName>
    <definedName name="APUCING_14" localSheetId="2">'SUB ANALISIS (APU)'!#REF!</definedName>
    <definedName name="APUCING_15" localSheetId="2">'SUB ANALISIS (APU)'!#REF!</definedName>
    <definedName name="APUCING_16" localSheetId="2">'SUB ANALISIS (APU)'!#REF!</definedName>
    <definedName name="APUCING_17" localSheetId="2">'SUB ANALISIS (APU)'!#REF!</definedName>
    <definedName name="APUCING_18" localSheetId="2">'SUB ANALISIS (APU)'!$A$389:$I$389</definedName>
    <definedName name="APUCING_19" localSheetId="2">'SUB ANALISIS (APU)'!$A$389:$I$389</definedName>
    <definedName name="APUCING_20" localSheetId="2">'SUB ANALISIS (APU)'!#REF!</definedName>
    <definedName name="APUCING_21" localSheetId="2">'SUB ANALISIS (APU)'!#REF!</definedName>
    <definedName name="APUCING_22" localSheetId="2">'SUB ANALISIS (APU)'!#REF!</definedName>
    <definedName name="APUCING_23" localSheetId="2">'SUB ANALISIS (APU)'!#REF!</definedName>
    <definedName name="APUCING_24" localSheetId="2">'SUB ANALISIS (APU)'!#REF!</definedName>
    <definedName name="APUCING_25" localSheetId="2">'SUB ANALISIS (APU)'!#REF!</definedName>
    <definedName name="APUCING_6" localSheetId="2">'SUB ANALISIS (APU)'!#REF!</definedName>
    <definedName name="ARANA" localSheetId="2">#REF!</definedName>
    <definedName name="ARANA">#REF!</definedName>
    <definedName name="arbol">[14]PrecRec!$D$65</definedName>
    <definedName name="arbolunmetro">#REF!</definedName>
    <definedName name="are">[14]PrecRec!$D$33</definedName>
    <definedName name="Área_de_Cantidades" localSheetId="2">#REF!</definedName>
    <definedName name="Área_de_Cantidades">#REF!</definedName>
    <definedName name="_xlnm.Extract">'[27]AC2-AG96'!#REF!</definedName>
    <definedName name="_xlnm.Print_Area" localSheetId="1">A.I.U!$A$1:$H$47</definedName>
    <definedName name="_xlnm.Print_Area" localSheetId="0">PRESUPUESTO!$B$2:$G$47</definedName>
    <definedName name="_xlnm.Print_Area" localSheetId="2">'SUB ANALISIS (APU)'!$A$1:$I$539</definedName>
    <definedName name="_xlnm.Print_Area">#REF!</definedName>
    <definedName name="ARELC" localSheetId="2">#REF!</definedName>
    <definedName name="ARELC">[20]BASE!$C$50</definedName>
    <definedName name="ARELF" localSheetId="2">#REF!</definedName>
    <definedName name="ARELF">#REF!</definedName>
    <definedName name="ARENA">[22]MATERIALES!$D$2</definedName>
    <definedName name="ARENC" localSheetId="2">#REF!</definedName>
    <definedName name="ARENC">[19]BASE!$D$61</definedName>
    <definedName name="ARENI" localSheetId="2">#REF!</definedName>
    <definedName name="ARENI">[20]BASE!$C$41</definedName>
    <definedName name="ARENP" localSheetId="2">#REF!</definedName>
    <definedName name="ARENP">[19]BASE!$D$59</definedName>
    <definedName name="ARTURO">#REF!</definedName>
    <definedName name="ASB">[10]AASHTO!$A$8:$F$11</definedName>
    <definedName name="aspecto">'[28]Aspecto General Obras'!$B$3</definedName>
    <definedName name="AYUDA" localSheetId="2">#REF!</definedName>
    <definedName name="AYUDA">[19]BASE!$D$13</definedName>
    <definedName name="AYUDR" localSheetId="2">#REF!</definedName>
    <definedName name="AYUDR">[19]BASE!$D$14</definedName>
    <definedName name="B" localSheetId="2">'[1]APU PVC'!#REF!</definedName>
    <definedName name="B">'[1]APU PVC'!#REF!</definedName>
    <definedName name="band">[14]PrecRec!$D$54</definedName>
    <definedName name="bandera">#REF!</definedName>
    <definedName name="Base" localSheetId="2">#REF!</definedName>
    <definedName name="Base">#REF!</definedName>
    <definedName name="Base_datos_IM" localSheetId="2">#REF!</definedName>
    <definedName name="Base_datos_IM">#REF!</definedName>
    <definedName name="_xlnm.Database" localSheetId="2">#REF!</definedName>
    <definedName name="_xlnm.Database">#REF!</definedName>
    <definedName name="BASEG" localSheetId="2">#REF!</definedName>
    <definedName name="BASEG">#REF!</definedName>
    <definedName name="bg">[14]PrecRec!$D$36</definedName>
    <definedName name="BISCO" localSheetId="2">#REF!</definedName>
    <definedName name="BISCO">#REF!</definedName>
    <definedName name="BLOCT">[24]BASE!$D$503</definedName>
    <definedName name="bloque" localSheetId="2">#REF!</definedName>
    <definedName name="bloque">#REF!</definedName>
    <definedName name="BOBCAT">#REF!</definedName>
    <definedName name="BOMBA" localSheetId="2">#REF!</definedName>
    <definedName name="BOMBA">#REF!</definedName>
    <definedName name="BORDE1" localSheetId="2">'[1]APU PVC'!#REF!</definedName>
    <definedName name="BORDE1">'[1]APU PVC'!#REF!</definedName>
    <definedName name="BORDE2" localSheetId="2">'[1]APU PVC'!#REF!</definedName>
    <definedName name="BORDE2">'[1]APU PVC'!#REF!</definedName>
    <definedName name="BORDE3" localSheetId="2">#REF!</definedName>
    <definedName name="BORDE3">#REF!</definedName>
    <definedName name="Bordevia" localSheetId="2">#REF!</definedName>
    <definedName name="Bordevia">#REF!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rida" localSheetId="2">#REF!</definedName>
    <definedName name="Brida">#REF!</definedName>
    <definedName name="BROCH" localSheetId="2">#REF!</definedName>
    <definedName name="BROCH">#REF!</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Titles" localSheetId="2">#REF!</definedName>
    <definedName name="BuiltIn_Print_Titles">#REF!</definedName>
    <definedName name="buld">[14]PrecRec!$D$7</definedName>
    <definedName name="BULL">#REF!</definedName>
    <definedName name="BULLDOZ" localSheetId="2">#REF!</definedName>
    <definedName name="BULLDOZ">#REF!</definedName>
    <definedName name="C_" localSheetId="2">#REF!</definedName>
    <definedName name="C_">#REF!</definedName>
    <definedName name="C90445L" localSheetId="2">#REF!</definedName>
    <definedName name="C90445L">#REF!</definedName>
    <definedName name="caa" localSheetId="2">#REF!</definedName>
    <definedName name="caa">#REF!</definedName>
    <definedName name="CABAL" localSheetId="2">#REF!</definedName>
    <definedName name="CABAL">#REF!</definedName>
    <definedName name="CAJAC" localSheetId="2">#REF!</definedName>
    <definedName name="CAJAC">#REF!</definedName>
    <definedName name="CAJAV" localSheetId="2">#REF!</definedName>
    <definedName name="CAJAV">#REF!</definedName>
    <definedName name="CAJMI" localSheetId="2">#REF!</definedName>
    <definedName name="CAJMI">#REF!</definedName>
    <definedName name="CANAL" localSheetId="2">#REF!</definedName>
    <definedName name="CANAL">#REF!</definedName>
    <definedName name="cang">[14]PrecRec!$D$16</definedName>
    <definedName name="CANGU" localSheetId="2">#REF!</definedName>
    <definedName name="CANGU">#REF!</definedName>
    <definedName name="CANGURO">#REF!</definedName>
    <definedName name="Cantidad" localSheetId="2">#REF!</definedName>
    <definedName name="Cantidad">#REF!</definedName>
    <definedName name="CAP" localSheetId="2">#REF!</definedName>
    <definedName name="CAP">#REF!</definedName>
    <definedName name="capt">[14]PrecRec!$D$52</definedName>
    <definedName name="carg">[14]PrecRec!$D$8</definedName>
    <definedName name="CARGAD" localSheetId="2">#REF!</definedName>
    <definedName name="CARGAD">#REF!</definedName>
    <definedName name="CARGADOR">[22]EQUIPO!$D$10</definedName>
    <definedName name="CARGUER" localSheetId="2">[29]BASE!$D$392</definedName>
    <definedName name="CARGUER">[30]BASE!$D$392</definedName>
    <definedName name="CARRETERA">#REF!</definedName>
    <definedName name="CARRO">#REF!</definedName>
    <definedName name="CARRTA" localSheetId="2">#REF!</definedName>
    <definedName name="CARRTA">#REF!</definedName>
    <definedName name="Casa">[31]Hoja1!$A$4:$F$211</definedName>
    <definedName name="cata" localSheetId="2">'[1]APU PVC'!#REF!</definedName>
    <definedName name="cata">'[1]APU PVC'!#REF!</definedName>
    <definedName name="cd">[32]Hoja1!$C$81</definedName>
    <definedName name="CD454JH" localSheetId="2">#REF!</definedName>
    <definedName name="CD454JH">#REF!</definedName>
    <definedName name="Celador" localSheetId="2">#REF!</definedName>
    <definedName name="Celador">#REF!</definedName>
    <definedName name="cem">[14]PrecRec!$D$31</definedName>
    <definedName name="CEMEG" localSheetId="2">#REF!</definedName>
    <definedName name="CEMEG">[19]BASE!$D$63</definedName>
    <definedName name="cesped">[14]PrecRec!$D$64</definedName>
    <definedName name="CHAPA" localSheetId="2">#REF!</definedName>
    <definedName name="CHAPA">#REF!</definedName>
    <definedName name="CLAVO" localSheetId="2">#REF!</definedName>
    <definedName name="CLAVO">#REF!</definedName>
    <definedName name="CMMO" localSheetId="2">#REF!</definedName>
    <definedName name="CMMO">#REF!</definedName>
    <definedName name="CMMOA">[33]BASE!$D$455</definedName>
    <definedName name="CN">#REF!</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P4" localSheetId="2">#REF!</definedName>
    <definedName name="CO90P4">#REF!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d" localSheetId="2">#REF!</definedName>
    <definedName name="Cod">#REF!</definedName>
    <definedName name="CODOS" localSheetId="2">#REF!</definedName>
    <definedName name="CODOS">#REF!</definedName>
    <definedName name="ColTap" localSheetId="2">'[11]Coloc. e Interc. Tapones'!$E$1:$E$65536</definedName>
    <definedName name="ColTap">'[15]Coloc. e Interc. Tapones'!$E$1:$E$65536</definedName>
    <definedName name="COMN1" localSheetId="2">[34]BASE!#REF!</definedName>
    <definedName name="COMN1">[35]BASE!#REF!</definedName>
    <definedName name="compneu">[14]PrecRec!$D$13</definedName>
    <definedName name="COMPR" localSheetId="2">#REF!</definedName>
    <definedName name="COMPR">#REF!</definedName>
    <definedName name="COMPRE">#REF!</definedName>
    <definedName name="COMPRESOR">[22]EQUIPO!$D$5</definedName>
    <definedName name="conc">[14]PrecRec!$D$17</definedName>
    <definedName name="Conexion" localSheetId="2">#REF!</definedName>
    <definedName name="Conexion">#REF!</definedName>
    <definedName name="CONM1" localSheetId="2">#REF!</definedName>
    <definedName name="CONM1">[19]BASE!$D$456</definedName>
    <definedName name="CONM2" localSheetId="2">#REF!</definedName>
    <definedName name="CONM2">#REF!</definedName>
    <definedName name="CONMI" localSheetId="2">[34]BASE!#REF!</definedName>
    <definedName name="CONMI">[35]BASE!#REF!</definedName>
    <definedName name="CONMX" localSheetId="2">#REF!</definedName>
    <definedName name="CONMX">[19]BASE!$D$505</definedName>
    <definedName name="contra">#REF!</definedName>
    <definedName name="copia" localSheetId="2">#REF!</definedName>
    <definedName name="copia">#REF!</definedName>
    <definedName name="CORTA" localSheetId="2">#REF!</definedName>
    <definedName name="CORTA">#REF!</definedName>
    <definedName name="cota">'[36]Base de Diseño'!$A$1:$D$290</definedName>
    <definedName name="COTAS">[37]Hoja3!$A$5:$B$154</definedName>
    <definedName name="COYLL" localSheetId="2">#REF!</definedName>
    <definedName name="COYLL">[19]BASE!#REF!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AS" localSheetId="2">#REF!</definedName>
    <definedName name="CRAS">#REF!</definedName>
    <definedName name="_xlnm.Criteria" localSheetId="2">'[1]APU PVC'!#REF!</definedName>
    <definedName name="_xlnm.Criteria">'[1]APU PVC'!#REF!</definedName>
    <definedName name="Criterios_IM" localSheetId="2">'[1]APU PVC'!#REF!</definedName>
    <definedName name="Criterios_IM">'[1]APU PVC'!#REF!</definedName>
    <definedName name="CSIKA" localSheetId="2">#REF!</definedName>
    <definedName name="CSIKA">#REF!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280KG" localSheetId="2">#REF!</definedName>
    <definedName name="CT280KG">#REF!</definedName>
    <definedName name="cuad">[14]PrecRec!$D$24</definedName>
    <definedName name="cuadpav">[14]PrecRec!$D$26</definedName>
    <definedName name="Cuadro" localSheetId="2">#REF!</definedName>
    <definedName name="Cuadro">#REF!</definedName>
    <definedName name="cUCA" localSheetId="2">#REF!</definedName>
    <definedName name="cUCA">#REF!</definedName>
    <definedName name="Cunetavia" localSheetId="2">#REF!</definedName>
    <definedName name="Cunetavia">#REF!</definedName>
    <definedName name="CV">#REF!</definedName>
    <definedName name="CVa" localSheetId="2">'[11]Cambio de Valv.'!$E$1:$E$65536</definedName>
    <definedName name="CVa">'[15]Cambio de Valv.'!$E$1:$E$65536</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'[38]Base de Diseño'!$A$1:$D$204</definedName>
    <definedName name="def">[14]PrecRec!$D$50</definedName>
    <definedName name="delin">[14]PrecRec!$D$55</definedName>
    <definedName name="demarc">[14]PrecRec!$D$19</definedName>
    <definedName name="DENSIDAD" localSheetId="2">#REF!</definedName>
    <definedName name="DENSIDAD">#REF!</definedName>
    <definedName name="design">'[39]Design (3)'!$A$12:$CM$71</definedName>
    <definedName name="design2">[39]Design!$A$24:$CM$66</definedName>
    <definedName name="DFSDGDFG">#REF!</definedName>
    <definedName name="dghfs" localSheetId="2">#REF!</definedName>
    <definedName name="dghfs">#REF!</definedName>
    <definedName name="DIAME" localSheetId="2">#REF!</definedName>
    <definedName name="DIAME">#REF!</definedName>
    <definedName name="diametros" localSheetId="2">#REF!</definedName>
    <definedName name="diametros">#REF!</definedName>
    <definedName name="Domiciliaria" localSheetId="2">#REF!</definedName>
    <definedName name="Domiciliaria">#REF!</definedName>
    <definedName name="dren4">[14]PrecRec!$D$43</definedName>
    <definedName name="DS" localSheetId="2">#REF!</definedName>
    <definedName name="DS">#REF!</definedName>
    <definedName name="DT">#REF!</definedName>
    <definedName name="DUCTO" localSheetId="2">[40]CONDUIT!#REF!</definedName>
    <definedName name="DUCTO">[40]CONDUIT!#REF!</definedName>
    <definedName name="E" localSheetId="2">#REF!</definedName>
    <definedName name="E">#REF!</definedName>
    <definedName name="ee" localSheetId="2">#REF!</definedName>
    <definedName name="ee">#REF!</definedName>
    <definedName name="emul">[14]PrecRec!$D$58</definedName>
    <definedName name="Ene">[41]ENE!$A$12:$H$34</definedName>
    <definedName name="Ene_C">[41]ENE!$A$35:$H$52</definedName>
    <definedName name="EneFeb">'[42]Ene-Feb'!$A$12:$H$34</definedName>
    <definedName name="ESTAC" localSheetId="2">#REF!</definedName>
    <definedName name="ESTAC">#REF!</definedName>
    <definedName name="ESTACION" localSheetId="2">#REF!</definedName>
    <definedName name="ESTACION">#REF!</definedName>
    <definedName name="ESTADO_ACUEDUCTO" localSheetId="2">#REF!</definedName>
    <definedName name="ESTADO_ACUEDUCTO">#REF!</definedName>
    <definedName name="ESTADO_ALCANTARILLADO" localSheetId="2">#REF!</definedName>
    <definedName name="ESTADO_ALCANTARILLADO">#REF!</definedName>
    <definedName name="Estadocamara" localSheetId="2">#REF!</definedName>
    <definedName name="Estadocamara">#REF!</definedName>
    <definedName name="ESTOP" localSheetId="2">#REF!</definedName>
    <definedName name="ESTOP">[5]BASE!$D$396</definedName>
    <definedName name="exc">[14]PrecRec!$D$6</definedName>
    <definedName name="Excel_BuiltIn__FilterDatabase">[43]Presupuesto_Via_distribuidora!$A$9:$H$344</definedName>
    <definedName name="Excel_BuiltIn_Database">#REF!</definedName>
    <definedName name="Excel_BuiltIn_Print_Area">[43]Presupuesto_Via_distribuidora!$C$1:$H$344</definedName>
    <definedName name="Excel_BuiltIn_Print_Area_1_1">#REF!</definedName>
    <definedName name="Excel_BuiltIn_Print_Area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Titles">[43]Presupuesto_Via_distribuidora!$A$2:$IV$8</definedName>
    <definedName name="Existencia" localSheetId="2">#REF!</definedName>
    <definedName name="Existencia">#REF!</definedName>
    <definedName name="extra">'[44]Liquidación de Obra x Administr'!$C$3</definedName>
    <definedName name="Factor_1.55" localSheetId="2">#REF!</definedName>
    <definedName name="Factor_1.55">#REF!</definedName>
    <definedName name="Factor1.55" localSheetId="2">#REF!</definedName>
    <definedName name="Factor1.55">#REF!</definedName>
    <definedName name="Factor2.1" localSheetId="2">#REF!</definedName>
    <definedName name="Factor2.1">#REF!</definedName>
    <definedName name="fafssdfasfd">#REF!</definedName>
    <definedName name="FDGASDFASD" localSheetId="2">#REF!</definedName>
    <definedName name="FDGASDFASD">#REF!</definedName>
    <definedName name="Feb">[41]FEB!$A$12:$H$33</definedName>
    <definedName name="Feb_C">[41]FEB!$A$35:$H$51</definedName>
    <definedName name="FECHA">#REF!</definedName>
    <definedName name="fi">#REF!</definedName>
    <definedName name="FIELT" localSheetId="2">#REF!</definedName>
    <definedName name="FIELT">#REF!</definedName>
    <definedName name="filt">[14]PrecRec!$D$47</definedName>
    <definedName name="final">#REF!</definedName>
    <definedName name="FINI">#REF!</definedName>
    <definedName name="form">[14]PrecRec!$D$20</definedName>
    <definedName name="FORM3" localSheetId="2">#REF!</definedName>
    <definedName name="FORM3">#REF!</definedName>
    <definedName name="FORMA" localSheetId="2">#REF!</definedName>
    <definedName name="FORMA">#REF!</definedName>
    <definedName name="FORMALE">#REF!</definedName>
    <definedName name="FORMH" localSheetId="2">#REF!</definedName>
    <definedName name="FORMH">#REF!</definedName>
    <definedName name="FORMM" localSheetId="2">#REF!</definedName>
    <definedName name="FORMM">#REF!</definedName>
    <definedName name="Formulario">+[45]Formular!$B$7:$G$71</definedName>
    <definedName name="formularioCantidades" localSheetId="2">#REF!</definedName>
    <definedName name="formularioCantidades">#REF!</definedName>
    <definedName name="GASO" localSheetId="2">#REF!</definedName>
    <definedName name="GASO">[5]BASE!$D$481</definedName>
    <definedName name="geo">[14]PrecRec!$D$39</definedName>
    <definedName name="geodren">[14]PrecRec!$D$42</definedName>
    <definedName name="geomalla">[14]PrecRec!$D$41</definedName>
    <definedName name="GEOT" localSheetId="2">#REF!</definedName>
    <definedName name="GEOT">#REF!</definedName>
    <definedName name="giova" localSheetId="2">#REF!</definedName>
    <definedName name="giova">#REF!</definedName>
    <definedName name="GRAMA" localSheetId="2">#REF!</definedName>
    <definedName name="GRAMA">#REF!</definedName>
    <definedName name="GRAP" localSheetId="2">#REF!</definedName>
    <definedName name="GRAP">#REF!</definedName>
    <definedName name="grapas">'[14]32'!$E$24</definedName>
    <definedName name="GRAV2" localSheetId="2">#REF!</definedName>
    <definedName name="GRAV2">#REF!</definedName>
    <definedName name="GRAV3" localSheetId="2">#REF!</definedName>
    <definedName name="GRAV3">[20]BASE!$C$47</definedName>
    <definedName name="GRAV4" localSheetId="2">[46]BASE!$D$63</definedName>
    <definedName name="GRAV4">[47]BASE!$D$63</definedName>
    <definedName name="GRAVILLA">[22]MATERIALES!$D$3</definedName>
    <definedName name="H" localSheetId="2">#REF!</definedName>
    <definedName name="H">#REF!</definedName>
    <definedName name="HABITANTES" localSheetId="2">#REF!</definedName>
    <definedName name="HABITANTES">#REF!</definedName>
    <definedName name="HC78MH" localSheetId="2">#REF!</definedName>
    <definedName name="HC78MH">#REF!</definedName>
    <definedName name="Hid" localSheetId="2">'[11]Interc de Hidr.'!$E$1:$E$65536</definedName>
    <definedName name="Hid">'[15]Interc de Hidr.'!$E$1:$E$65536</definedName>
    <definedName name="HM3EB" localSheetId="2">#REF!</definedName>
    <definedName name="HM3EB">#REF!</definedName>
    <definedName name="HM3JH" localSheetId="2">#REF!</definedName>
    <definedName name="HM3JH">#REF!</definedName>
    <definedName name="HMHF3" localSheetId="2">#REF!</definedName>
    <definedName name="HMHF3">[19]BASE!#REF!</definedName>
    <definedName name="horat">'[48]Itemes Renovación'!#REF!</definedName>
    <definedName name="HT75MH" localSheetId="2">#REF!</definedName>
    <definedName name="HT75MH">#REF!</definedName>
    <definedName name="HYSTER">#REF!</definedName>
    <definedName name="I">[14]PrecRec!$D$72</definedName>
    <definedName name="Impacto" localSheetId="2">#REF!</definedName>
    <definedName name="Impacto">#REF!</definedName>
    <definedName name="IMPRE">#REF!</definedName>
    <definedName name="IMPREVISTOS">'[22]Formulario N° 4'!$F$130</definedName>
    <definedName name="IMPRI" localSheetId="2">#REF!</definedName>
    <definedName name="IMPRI">#REF!</definedName>
    <definedName name="inf">#REF!</definedName>
    <definedName name="informe">#REF!</definedName>
    <definedName name="Ingeniero" localSheetId="2">#REF!</definedName>
    <definedName name="Ingeniero">#REF!</definedName>
    <definedName name="INSU">[49]INSUMOS!$A$1:$E$65536</definedName>
    <definedName name="INSUMOS" localSheetId="2">'[1]APU PVC'!#REF!</definedName>
    <definedName name="INSUMOS">'[1]APU PVC'!#REF!</definedName>
    <definedName name="InTap" localSheetId="2">[11]Interc.tapones!$E$1:$E$65536</definedName>
    <definedName name="InTap">[15]Interc.tapones!$E$1:$E$65536</definedName>
    <definedName name="INTERv" localSheetId="2">[46]BASE!$C$5</definedName>
    <definedName name="INTERv">[50]BASE!$C$5</definedName>
    <definedName name="IntVal" localSheetId="2">[11]Interc.válv.!$E$1:$E$65536</definedName>
    <definedName name="IntVal">[15]Interc.válv.!$E$1:$E$65536</definedName>
    <definedName name="irrigador">#REF!</definedName>
    <definedName name="ITEM1">#REF!</definedName>
    <definedName name="ITEM2">#REF!</definedName>
    <definedName name="ITEM3">#REF!</definedName>
    <definedName name="ItemCodos" localSheetId="2">#REF!</definedName>
    <definedName name="ItemCodos">#REF!</definedName>
    <definedName name="ITEMS" localSheetId="2">'[1]APU PVC'!#REF!</definedName>
    <definedName name="ITEMS">'[1]APU PVC'!#REF!</definedName>
    <definedName name="Iterar" localSheetId="2">#REF!</definedName>
    <definedName name="Iterar">#REF!</definedName>
    <definedName name="jdfjkd" localSheetId="2">#REF!</definedName>
    <definedName name="jdfjkd">#REF!</definedName>
    <definedName name="JulAgo">'[42]Jul-Ago'!$A$12:$H$29</definedName>
    <definedName name="JulAgo_C">'[51]Jul-Ago'!$A$30:$H$45</definedName>
    <definedName name="KL" localSheetId="2">#REF!</definedName>
    <definedName name="KL">#REF!</definedName>
    <definedName name="KU" localSheetId="2">#REF!</definedName>
    <definedName name="KU">#REF!</definedName>
    <definedName name="LARGUE" localSheetId="2">[29]BASE!$D$394</definedName>
    <definedName name="LARGUE">[30]BASE!$D$394</definedName>
    <definedName name="LIMP" localSheetId="2">#REF!</definedName>
    <definedName name="LIMP">#REF!</definedName>
    <definedName name="LisaCodSAO" localSheetId="2">#REF!</definedName>
    <definedName name="LisaCodSAO">#REF!</definedName>
    <definedName name="Listacanti" localSheetId="2">#REF!</definedName>
    <definedName name="Listacanti">#REF!</definedName>
    <definedName name="ListaCantidad" localSheetId="2">#REF!</definedName>
    <definedName name="ListaCantidad">#REF!</definedName>
    <definedName name="ListaItem" localSheetId="2">#REF!</definedName>
    <definedName name="ListaItem">#REF!</definedName>
    <definedName name="ListaUni" localSheetId="2">[52]TOTALES!$D$7:$D$654</definedName>
    <definedName name="ListaUni">[53]TOTALES!$D$7:$D$654</definedName>
    <definedName name="LISTON" localSheetId="2">[29]BASE!$D$395</definedName>
    <definedName name="LISTON">[30]BASE!$D$395</definedName>
    <definedName name="LLAC12" localSheetId="2">#REF!</definedName>
    <definedName name="LLAC12">#REF!</definedName>
    <definedName name="LLANTAS">#REF!</definedName>
    <definedName name="LLAP12" localSheetId="2">#REF!</definedName>
    <definedName name="LLAP12">#REF!</definedName>
    <definedName name="LONG" localSheetId="2">#REF!</definedName>
    <definedName name="LONG">#REF!</definedName>
    <definedName name="longitud" localSheetId="2">#REF!</definedName>
    <definedName name="longitud">#REF!</definedName>
    <definedName name="LUBRI" localSheetId="2">#REF!</definedName>
    <definedName name="LUBRI">#REF!</definedName>
    <definedName name="Lubricante" localSheetId="2">'[54]MATER Y MO'!#REF!</definedName>
    <definedName name="Lubricante">'[54]MATER Y MO'!#REF!</definedName>
    <definedName name="LUPVC" localSheetId="2">#REF!</definedName>
    <definedName name="LUPVC">#REF!</definedName>
    <definedName name="LUPVT" localSheetId="2">#REF!</definedName>
    <definedName name="LUPVT">#REF!</definedName>
    <definedName name="luz" localSheetId="2">#REF!</definedName>
    <definedName name="luz">#REF!</definedName>
    <definedName name="M" localSheetId="2">#REF!</definedName>
    <definedName name="M">#REF!</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ADCJ" localSheetId="2">#REF!</definedName>
    <definedName name="MADCJ">#REF!</definedName>
    <definedName name="malla">[14]PrecRec!$D$62</definedName>
    <definedName name="MANTO" localSheetId="2">[29]BASE!$D$401</definedName>
    <definedName name="MANTO">[30]BASE!$D$401</definedName>
    <definedName name="Mar">[41]MAR!$A$12:$H$33</definedName>
    <definedName name="Mar_C">[41]MAR!$A$35:$H$51</definedName>
    <definedName name="MARABA" localSheetId="2">#REF!</definedName>
    <definedName name="MARABA">#REF!</definedName>
    <definedName name="MarAbr">'[42]Mar-Abr'!$A$12:$H$34</definedName>
    <definedName name="MATERIAL" localSheetId="2">#REF!</definedName>
    <definedName name="MATERIAL">#REF!</definedName>
    <definedName name="Materiales" localSheetId="2">#REF!</definedName>
    <definedName name="Materiales">#REF!</definedName>
    <definedName name="MaterialTub" localSheetId="2">#REF!</definedName>
    <definedName name="MaterialTub">#REF!</definedName>
    <definedName name="MATPR" localSheetId="2">#REF!</definedName>
    <definedName name="MATPR">#REF!</definedName>
    <definedName name="MatTuberia" localSheetId="2">#REF!</definedName>
    <definedName name="MatTuberia">#REF!</definedName>
    <definedName name="MayJun">'[42]May-Jun'!$A$12:$H$32</definedName>
    <definedName name="MayJun_C">'[51]May-Jun'!$A$33:$H$52</definedName>
    <definedName name="MC4CM" localSheetId="2">#REF!</definedName>
    <definedName name="MC4CM">#REF!</definedName>
    <definedName name="mdc2a">[14]PrecRec!$D$30</definedName>
    <definedName name="MEDID" localSheetId="2">#REF!</definedName>
    <definedName name="MEDID">#REF!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CARG" localSheetId="2">#REF!</definedName>
    <definedName name="MOCARG">#REF!</definedName>
    <definedName name="MODIF1">#REF!</definedName>
    <definedName name="MODIF1_2">#REF!</definedName>
    <definedName name="MODIF1_7">#REF!</definedName>
    <definedName name="MOENC" localSheetId="2">#REF!</definedName>
    <definedName name="MOENC">#REF!</definedName>
    <definedName name="MOIHF" localSheetId="2">#REF!</definedName>
    <definedName name="MOIHF">#REF!</definedName>
    <definedName name="MOPRE" localSheetId="2">#REF!</definedName>
    <definedName name="MOPRE">#REF!</definedName>
    <definedName name="MOTO">#REF!</definedName>
    <definedName name="MOTOBOMBA" localSheetId="2">#REF!</definedName>
    <definedName name="MOTOBOMBA">#REF!</definedName>
    <definedName name="MOTON" localSheetId="2">#REF!</definedName>
    <definedName name="MOTON">#REF!</definedName>
    <definedName name="MOTOP" localSheetId="2">#REF!</definedName>
    <definedName name="MOTOP">[20]BASE!$C$13</definedName>
    <definedName name="MOVOL" localSheetId="2">#REF!</definedName>
    <definedName name="MOVOL">[20]BASE!$C$16</definedName>
    <definedName name="Niqui" localSheetId="2">#REF!</definedName>
    <definedName name="Niqui">#REF!</definedName>
    <definedName name="NN">#REF!</definedName>
    <definedName name="nombre">#REF!</definedName>
    <definedName name="Norte" localSheetId="2">#REF!</definedName>
    <definedName name="Norte">#REF!</definedName>
    <definedName name="NovDic">'[42]Nov-Dic'!$A$12:$H$34</definedName>
    <definedName name="O" localSheetId="2">#REF!</definedName>
    <definedName name="O">#REF!</definedName>
    <definedName name="OBJETO">#REF!</definedName>
    <definedName name="obra">'[55]Informe de Obra Extra'!$D$8</definedName>
    <definedName name="obre">[14]PrecRec!$D$25</definedName>
    <definedName name="Observaciones" localSheetId="2">#REF!</definedName>
    <definedName name="Observaciones">#REF!</definedName>
    <definedName name="ofi">[14]PrecRec!$D$23</definedName>
    <definedName name="OFICI" localSheetId="2">#REF!</definedName>
    <definedName name="OFICI">[19]BASE!$D$12</definedName>
    <definedName name="OSCAR">#REF!</definedName>
    <definedName name="P" localSheetId="2">#REF!</definedName>
    <definedName name="P">#REF!</definedName>
    <definedName name="P150X240" localSheetId="2">#REF!</definedName>
    <definedName name="P150X240">#REF!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JARITA">#REF!</definedName>
    <definedName name="PAPA" localSheetId="2">#REF!</definedName>
    <definedName name="PAPA">#REF!</definedName>
    <definedName name="par">[14]PrecRec!$D$51</definedName>
    <definedName name="pasav">[14]PrecRec!$D$56</definedName>
    <definedName name="pasavia">#REF!</definedName>
    <definedName name="PEGCO" localSheetId="2">#REF!</definedName>
    <definedName name="PEGCO">#REF!</definedName>
    <definedName name="Peldaño" localSheetId="2">#REF!</definedName>
    <definedName name="Peldaño">#REF!</definedName>
    <definedName name="PERNO" localSheetId="2">#REF!</definedName>
    <definedName name="PERNO">#REF!</definedName>
    <definedName name="PIE4A6" localSheetId="2">#REF!</definedName>
    <definedName name="PIE4A6">#REF!</definedName>
    <definedName name="PIECR" localSheetId="2">#REF!</definedName>
    <definedName name="PIECR">[20]BASE!$C$51</definedName>
    <definedName name="pied">[14]PrecRec!$D$46</definedName>
    <definedName name="PIEDR" localSheetId="2">#REF!</definedName>
    <definedName name="PIEDR">#REF!</definedName>
    <definedName name="piedragav">[14]PrecRec!$D$67</definedName>
    <definedName name="Pin">[14]PrecRec!$D$57</definedName>
    <definedName name="PINBAR" localSheetId="2">#REF!</definedName>
    <definedName name="PINBAR">#REF!</definedName>
    <definedName name="PINBLA" localSheetId="2">#REF!</definedName>
    <definedName name="PINBLA">#REF!</definedName>
    <definedName name="pint">[14]PrecRec!$D$68</definedName>
    <definedName name="PLAELE" localSheetId="2">#REF!</definedName>
    <definedName name="PLAELE">#REF!</definedName>
    <definedName name="PLAST" localSheetId="2">#REF!</definedName>
    <definedName name="PLAST">#REF!</definedName>
    <definedName name="Plazo" localSheetId="2">#REF!</definedName>
    <definedName name="Plazo">#REF!</definedName>
    <definedName name="POLINOMIAL1" localSheetId="2">[56]CANALETA9!#REF!</definedName>
    <definedName name="POLINOMIAL1">[56]CANALETA9!#REF!</definedName>
    <definedName name="Polynomial" localSheetId="2">#REF!</definedName>
    <definedName name="Polynomial">#REF!</definedName>
    <definedName name="PoMede" localSheetId="2">#REF!</definedName>
    <definedName name="PoMede">#REF!</definedName>
    <definedName name="pos">[14]PrecRec!$D$60</definedName>
    <definedName name="post">[14]PrecRec!$D$66</definedName>
    <definedName name="poste">[14]PrecRec!$D$60</definedName>
    <definedName name="Ppto" localSheetId="2">#REF!</definedName>
    <definedName name="Ppto">#REF!</definedName>
    <definedName name="PPtoNorte" localSheetId="2">#REF!</definedName>
    <definedName name="PPtoNort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ta" localSheetId="2">#REF!</definedName>
    <definedName name="presta">[19]BASE!$D$9</definedName>
    <definedName name="PRINT_AREA">#N/A</definedName>
    <definedName name="PRINT_AREA_MI" localSheetId="2">#REF!</definedName>
    <definedName name="PRINT_AREA_MI">#N/A</definedName>
    <definedName name="PRINT_TITLES">#N/A</definedName>
    <definedName name="PRINT_TITLES_MI">#N/A</definedName>
    <definedName name="PROF" localSheetId="2">#REF!</definedName>
    <definedName name="PROF">#REF!</definedName>
    <definedName name="PUNTI" localSheetId="2">#REF!</definedName>
    <definedName name="PUNTI">#REF!</definedName>
    <definedName name="q" hidden="1">{"via1",#N/A,TRUE,"general";"via2",#N/A,TRUE,"general";"via3",#N/A,TRUE,"general"}</definedName>
    <definedName name="Rasante" localSheetId="2">#REF!</definedName>
    <definedName name="Rasante">#REF!</definedName>
    <definedName name="RECURSOS">[45]Recursos!$A$6:$D$124</definedName>
    <definedName name="Red">#REF!</definedName>
    <definedName name="REJILLA" localSheetId="2">#REF!</definedName>
    <definedName name="REJILLA">#REF!</definedName>
    <definedName name="rell">[14]PrecRec!$D$38</definedName>
    <definedName name="RESU" localSheetId="2">#REF!</definedName>
    <definedName name="RESU">#REF!</definedName>
    <definedName name="resumen" localSheetId="2">#REF!</definedName>
    <definedName name="resumen">#REF!</definedName>
    <definedName name="RETRO" localSheetId="2">#REF!</definedName>
    <definedName name="RETRO">#REF!</definedName>
    <definedName name="REY" localSheetId="2">'[57]Tabla 1.1'!#REF!</definedName>
    <definedName name="REY">'[57]Tabla 1.1'!#REF!</definedName>
    <definedName name="RLIGA" localSheetId="2">#REF!</definedName>
    <definedName name="RLIGA">#REF!</definedName>
    <definedName name="RODILLO">#REF!</definedName>
    <definedName name="s" localSheetId="2">#REF!</definedName>
    <definedName name="s">#REF!</definedName>
    <definedName name="Sabaneta">'[25]SABANETA 3335'!$B$7:$L$475</definedName>
    <definedName name="SAOG7" localSheetId="2">#REF!</definedName>
    <definedName name="SAOG7">#REF!</definedName>
    <definedName name="SAOG7OCTUBRE" localSheetId="2">#REF!</definedName>
    <definedName name="SAOG7OCTUBRE">#REF!</definedName>
    <definedName name="sbg">[14]PrecRec!$D$37</definedName>
    <definedName name="sem">[14]PrecRec!$D$63</definedName>
    <definedName name="semanal">'[58]Informe Obra Cívil'!$C$5</definedName>
    <definedName name="semilla">#REF!</definedName>
    <definedName name="señv">[14]PrecRec!$D$48</definedName>
    <definedName name="SepOct">'[42]Sep-Oct'!$A$12:$H$30</definedName>
    <definedName name="SepOct_C">'[51]Sep-Oct'!$A$31:$H$45</definedName>
    <definedName name="septico" localSheetId="2">#REF!</definedName>
    <definedName name="septico">#REF!</definedName>
    <definedName name="servicio">'[59]Solicitud de Servicios'!$B$4</definedName>
    <definedName name="SHARED_FORMULA_21">#N/A</definedName>
    <definedName name="SIKAD" localSheetId="2">#REF!</definedName>
    <definedName name="SIKAD">#REF!</definedName>
    <definedName name="Sin_nombre">#REF!</definedName>
    <definedName name="SLPVC" localSheetId="2">#REF!</definedName>
    <definedName name="SLPVC">#REF!</definedName>
    <definedName name="SMMLV" localSheetId="2">#REF!</definedName>
    <definedName name="SMMLV">[19]PRESTA!$D$18</definedName>
    <definedName name="SOLDA" localSheetId="2">#REF!</definedName>
    <definedName name="SOLDA">#REF!</definedName>
    <definedName name="SOLPVC" localSheetId="2">#REF!</definedName>
    <definedName name="SOLPVC">#REF!</definedName>
    <definedName name="SUBA">'[60]SUB APU'!$A$1:$D$65536</definedName>
    <definedName name="SUBBASE">#REF!</definedName>
    <definedName name="sum" localSheetId="2">'[57]Tabla 1.1'!#REF!</definedName>
    <definedName name="Sum">'[57]Tabla 1.1'!#REF!</definedName>
    <definedName name="suma">[32]Hoja1!$F$60</definedName>
    <definedName name="SUMIN" localSheetId="2">#REF!</definedName>
    <definedName name="SUMIN">#REF!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88JH">[9]BASE!$D$259</definedName>
    <definedName name="TABLA" localSheetId="2">#REF!</definedName>
    <definedName name="Tabla">#REF!</definedName>
    <definedName name="TABLILLA" localSheetId="2">[29]BASE!$D$396</definedName>
    <definedName name="TABLILLA">[30]BASE!$D$396</definedName>
    <definedName name="tacha">[14]PrecRec!$D$53</definedName>
    <definedName name="TACOM" localSheetId="2">#REF!</definedName>
    <definedName name="TACOM">#REF!</definedName>
    <definedName name="TACOM1">[61]BASE!$D$306</definedName>
    <definedName name="TACOR" localSheetId="2">#REF!</definedName>
    <definedName name="TACOR">#REF!</definedName>
    <definedName name="TANQUE">#REF!</definedName>
    <definedName name="TAPAM" localSheetId="2">#REF!</definedName>
    <definedName name="TAPAM">#REF!</definedName>
    <definedName name="TASH2_">[24]BASE!$D$137</definedName>
    <definedName name="TASH4_">[24]BASE!$D$234</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EJAB" localSheetId="2">#REF!</definedName>
    <definedName name="TEJAB">#REF!</definedName>
    <definedName name="TEJAJ" localSheetId="2">#REF!</definedName>
    <definedName name="TEJAJ">#REF!</definedName>
    <definedName name="TELEP" localSheetId="2">#REF!</definedName>
    <definedName name="TELEP">#REF!</definedName>
    <definedName name="term">[14]PrecRec!$D$49</definedName>
    <definedName name="terminadora">[14]PrecRec!$D$12</definedName>
    <definedName name="terminales">#REF!</definedName>
    <definedName name="TGALV" localSheetId="2">#REF!</definedName>
    <definedName name="TGALV">#REF!</definedName>
    <definedName name="TGRASA">[62]BASE!$D$280</definedName>
    <definedName name="TH10J" localSheetId="2">#REF!</definedName>
    <definedName name="TH10J">#REF!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Tipocimentacion" localSheetId="2">#REF!</definedName>
    <definedName name="Tipocimentacion">#REF!</definedName>
    <definedName name="_xlnm.Print_Titles" localSheetId="0">PRESUPUESTO!$2:$2</definedName>
    <definedName name="_xlnm.Print_Titles" localSheetId="2">'SUB ANALISIS (APU)'!#REF!</definedName>
    <definedName name="_xlnm.Print_Titles">#N/A</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DOANA" localSheetId="2">'[1]APU PVC'!#REF!</definedName>
    <definedName name="TODOANA">'[1]APU PVC'!#REF!</definedName>
    <definedName name="TODOINSU" localSheetId="2">'[1]APU PVC'!#REF!</definedName>
    <definedName name="TODOINSU">'[1]APU PVC'!#REF!</definedName>
    <definedName name="TODOITEM" localSheetId="2">'[1]APU PVC'!#REF!</definedName>
    <definedName name="TODOITEM">'[1]APU PVC'!#REF!</definedName>
    <definedName name="TopEncargado" localSheetId="2">#REF!</definedName>
    <definedName name="TopEncargado">#REF!</definedName>
    <definedName name="TORNI" localSheetId="2">#REF!</definedName>
    <definedName name="TORNI">#REF!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Opti" localSheetId="2">#REF!</definedName>
    <definedName name="TotalOpti">#REF!</definedName>
    <definedName name="TOTALOPTIM">[63]Hoja2!$E$11:$E$704</definedName>
    <definedName name="TOTALOPTIMIZACION">[63]Hoja2!$E$11:$E$704</definedName>
    <definedName name="TOTALREPOS">[63]Hoja2!$E$11:$E$704</definedName>
    <definedName name="TOTALREPOSICION">[63]Hoja2!$E$11:$E$704</definedName>
    <definedName name="TP">#REF!</definedName>
    <definedName name="TPVCME" localSheetId="2">#REF!</definedName>
    <definedName name="TPVCME">#REF!</definedName>
    <definedName name="TPVCP1" localSheetId="2">#REF!</definedName>
    <definedName name="TPVCP1">#REF!</definedName>
    <definedName name="TPVCS3" localSheetId="2">#REF!</definedName>
    <definedName name="TPVCS3">[19]BASE!#REF!</definedName>
    <definedName name="TPVCS4" localSheetId="2">#REF!</definedName>
    <definedName name="TPVCS4">#REF!</definedName>
    <definedName name="tramos">'[64] Liquidacion de Obra por Tramos'!$B$8</definedName>
    <definedName name="TRANA" localSheetId="2">#REF!</definedName>
    <definedName name="TRANA">[19]BASE!#REF!</definedName>
    <definedName name="TRANAG" localSheetId="2">#REF!</definedName>
    <definedName name="TRANAG">[19]BASE!$D$497</definedName>
    <definedName name="TRANAR" localSheetId="2">#REF!</definedName>
    <definedName name="TRANAR">#REF!</definedName>
    <definedName name="TRANS" localSheetId="2">#REF!</definedName>
    <definedName name="TRANS">#REF!</definedName>
    <definedName name="trit">[14]PrecRec!$D$34</definedName>
    <definedName name="TRITM" localSheetId="2">#REF!</definedName>
    <definedName name="TRITM">#REF!</definedName>
    <definedName name="TRITU" localSheetId="2">#REF!</definedName>
    <definedName name="TRITU">[19]BASE!$D$62</definedName>
    <definedName name="TUAC10" localSheetId="2">[65]BASE!#REF!</definedName>
    <definedName name="TUAC10">[65]BASE!#REF!</definedName>
    <definedName name="TUAC12" localSheetId="2">#REF!</definedName>
    <definedName name="TUAC12">#REF!</definedName>
    <definedName name="TUAC16" localSheetId="2">[65]BASE!#REF!</definedName>
    <definedName name="TUAC16">[65]BASE!#REF!</definedName>
    <definedName name="TUB8AC" localSheetId="2">#REF!</definedName>
    <definedName name="TUB8AC">#REF!</definedName>
    <definedName name="TUBNE" localSheetId="2">#REF!</definedName>
    <definedName name="TUBNE">#REF!</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TUHD10">[8]BASE!$D$240</definedName>
    <definedName name="TUHD16">[8]BASE!$D$241</definedName>
    <definedName name="U">[14]PrecRec!$D$73</definedName>
    <definedName name="U_Z" localSheetId="2">#REF!</definedName>
    <definedName name="U_Z">#REF!</definedName>
    <definedName name="UALU" localSheetId="2">#REF!</definedName>
    <definedName name="UALU">#REF!</definedName>
    <definedName name="ULTIMA">#REF!</definedName>
    <definedName name="UNION_Z" localSheetId="2">#REF!</definedName>
    <definedName name="UNION_Z">#REF!</definedName>
    <definedName name="UPVC" localSheetId="2">#REF!</definedName>
    <definedName name="UPVC">#REF!</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UTIL">#REF!</definedName>
    <definedName name="UTILIDAD">'[22]Formulario N° 4'!$F$131</definedName>
    <definedName name="v" localSheetId="2">#REF!</definedName>
    <definedName name="v">#REF!</definedName>
    <definedName name="VALMA3" localSheetId="2">#REF!</definedName>
    <definedName name="VALMA3">#REF!</definedName>
    <definedName name="VALMA4" localSheetId="2">#REF!</definedName>
    <definedName name="VALMA4">#REF!</definedName>
    <definedName name="valparaiso" localSheetId="2">'[1]APU PVC'!#REF!</definedName>
    <definedName name="valparaiso">'[1]APU PVC'!#REF!</definedName>
    <definedName name="Var" localSheetId="2">[11]Varios.!$E$1:$E$65536</definedName>
    <definedName name="Var">[15]Varios.!$E$1:$E$65536</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[19]BASE!#REF!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D">#REF!</definedName>
    <definedName name="VENTI" localSheetId="2">#REF!</definedName>
    <definedName name="VENTI">#REF!</definedName>
    <definedName name="VIAJE" localSheetId="2">#REF!</definedName>
    <definedName name="VIAJE">[19]BASE!$D$490</definedName>
    <definedName name="VIBGA" localSheetId="2">#REF!</definedName>
    <definedName name="VIBGA">#REF!</definedName>
    <definedName name="vibr">[14]PrecRec!$D$18</definedName>
    <definedName name="VIBRA">#REF!</definedName>
    <definedName name="VIBRADOR">[22]EQUIPO!$D$27</definedName>
    <definedName name="VIBRCOM" localSheetId="2">#REF!</definedName>
    <definedName name="VIBRCOM">#REF!</definedName>
    <definedName name="VIBRE" localSheetId="2">#REF!</definedName>
    <definedName name="VIBRE">#REF!</definedName>
    <definedName name="VIBRO">#REF!</definedName>
    <definedName name="VIDRI" localSheetId="2">#REF!</definedName>
    <definedName name="VIDRI">#REF!</definedName>
    <definedName name="viscosidad" localSheetId="2">#REF!</definedName>
    <definedName name="viscosidad">#REF!</definedName>
    <definedName name="vol">[14]PrecRec!$D$14</definedName>
    <definedName name="volm3km">[14]PrecRec!$D$15</definedName>
    <definedName name="VOLQUET" localSheetId="2">#REF!</definedName>
    <definedName name="VOLQUET">#REF!</definedName>
    <definedName name="VOLQUETA">#REF!</definedName>
    <definedName name="VPVC2" localSheetId="2">#REF!</definedName>
    <definedName name="VPVC2">#REF!</definedName>
    <definedName name="VVV" localSheetId="2">[29]BASE!$C$3</definedName>
    <definedName name="VVV">[66]BASE!$C$3</definedName>
    <definedName name="WEERTEG">#REF!</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formu." hidden="1">{"VIA1",#N/A,TRUE,"formul";"VIA2",#N/A,TRUE,"formul";"VIA3",#N/A,TRUE,"formul"}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s>
  <calcPr calcId="191029"/>
</workbook>
</file>

<file path=xl/calcChain.xml><?xml version="1.0" encoding="utf-8"?>
<calcChain xmlns="http://schemas.openxmlformats.org/spreadsheetml/2006/main">
  <c r="G47" i="172" l="1"/>
  <c r="F42" i="172"/>
  <c r="G42" i="172" s="1"/>
  <c r="H41" i="172" s="1"/>
  <c r="F40" i="172"/>
  <c r="G40" i="172" s="1"/>
  <c r="F39" i="172"/>
  <c r="G39" i="172" s="1"/>
  <c r="F37" i="172"/>
  <c r="G37" i="172" s="1"/>
  <c r="E37" i="172"/>
  <c r="F36" i="172"/>
  <c r="G36" i="172" s="1"/>
  <c r="F35" i="172"/>
  <c r="E35" i="172"/>
  <c r="F34" i="172"/>
  <c r="G34" i="172" s="1"/>
  <c r="E34" i="172"/>
  <c r="G33" i="172"/>
  <c r="F33" i="172"/>
  <c r="F32" i="172"/>
  <c r="E32" i="172"/>
  <c r="F31" i="172"/>
  <c r="G31" i="172" s="1"/>
  <c r="E31" i="172"/>
  <c r="F30" i="172"/>
  <c r="G30" i="172" s="1"/>
  <c r="E30" i="172"/>
  <c r="F29" i="172"/>
  <c r="G29" i="172" s="1"/>
  <c r="F28" i="172"/>
  <c r="G28" i="172" s="1"/>
  <c r="F27" i="172"/>
  <c r="E27" i="172"/>
  <c r="F25" i="172"/>
  <c r="G25" i="172" s="1"/>
  <c r="E25" i="172"/>
  <c r="G24" i="172"/>
  <c r="F24" i="172"/>
  <c r="F23" i="172"/>
  <c r="G23" i="172" s="1"/>
  <c r="F21" i="172"/>
  <c r="G21" i="172" s="1"/>
  <c r="F20" i="172"/>
  <c r="E20" i="172"/>
  <c r="F19" i="172"/>
  <c r="G19" i="172" s="1"/>
  <c r="E19" i="172"/>
  <c r="F17" i="172"/>
  <c r="G17" i="172" s="1"/>
  <c r="D17" i="172"/>
  <c r="F16" i="172"/>
  <c r="G16" i="172" s="1"/>
  <c r="F15" i="172"/>
  <c r="G15" i="172" s="1"/>
  <c r="F13" i="172"/>
  <c r="E13" i="172"/>
  <c r="G13" i="172" s="1"/>
  <c r="F12" i="172"/>
  <c r="G12" i="172" s="1"/>
  <c r="F11" i="172"/>
  <c r="G11" i="172" s="1"/>
  <c r="F10" i="172"/>
  <c r="G10" i="172" s="1"/>
  <c r="F8" i="172"/>
  <c r="G8" i="172" s="1"/>
  <c r="H7" i="172" s="1"/>
  <c r="F6" i="172"/>
  <c r="G6" i="172" s="1"/>
  <c r="F5" i="172"/>
  <c r="G5" i="172" s="1"/>
  <c r="C533" i="156"/>
  <c r="C520" i="156"/>
  <c r="E529" i="156"/>
  <c r="C507" i="156"/>
  <c r="C493" i="156"/>
  <c r="C479" i="156"/>
  <c r="C465" i="156"/>
  <c r="C18" i="156"/>
  <c r="I18" i="156"/>
  <c r="E461" i="156"/>
  <c r="E475" i="156"/>
  <c r="E489" i="156"/>
  <c r="E503" i="156"/>
  <c r="E462" i="156"/>
  <c r="E476" i="156"/>
  <c r="E463" i="156"/>
  <c r="E477" i="156"/>
  <c r="E491" i="156"/>
  <c r="E505" i="156"/>
  <c r="E518" i="156"/>
  <c r="E531" i="156"/>
  <c r="E465" i="156"/>
  <c r="E479" i="156"/>
  <c r="E460" i="156"/>
  <c r="E474" i="156"/>
  <c r="E17" i="156"/>
  <c r="E464" i="156"/>
  <c r="H36" i="174"/>
  <c r="H35" i="174"/>
  <c r="H34" i="174"/>
  <c r="H33" i="174"/>
  <c r="H32" i="174"/>
  <c r="H12" i="174"/>
  <c r="E13" i="174"/>
  <c r="E17" i="174"/>
  <c r="E18" i="174"/>
  <c r="H18" i="174"/>
  <c r="H13" i="174"/>
  <c r="H28" i="174"/>
  <c r="H15" i="174"/>
  <c r="H16" i="174"/>
  <c r="H17" i="174"/>
  <c r="H20" i="174"/>
  <c r="H21" i="174"/>
  <c r="H23" i="174"/>
  <c r="H24" i="174"/>
  <c r="G531" i="156"/>
  <c r="G529" i="156"/>
  <c r="G516" i="156"/>
  <c r="G518" i="156"/>
  <c r="G505" i="156"/>
  <c r="G503" i="156"/>
  <c r="G491" i="156"/>
  <c r="G489" i="156"/>
  <c r="G477" i="156"/>
  <c r="G475" i="156"/>
  <c r="I465" i="156"/>
  <c r="G463" i="156"/>
  <c r="G462" i="156"/>
  <c r="G461" i="156"/>
  <c r="G460" i="156"/>
  <c r="F17" i="156"/>
  <c r="F22" i="156"/>
  <c r="G14" i="156"/>
  <c r="G15" i="156"/>
  <c r="G16" i="156"/>
  <c r="G13" i="156"/>
  <c r="G22" i="156"/>
  <c r="H423" i="156"/>
  <c r="E422" i="156"/>
  <c r="I422" i="156"/>
  <c r="I423" i="156"/>
  <c r="E421" i="156"/>
  <c r="G421" i="156"/>
  <c r="G420" i="156"/>
  <c r="G419" i="156"/>
  <c r="E418" i="156"/>
  <c r="G418" i="156"/>
  <c r="E417" i="156"/>
  <c r="G417" i="156"/>
  <c r="G412" i="156"/>
  <c r="E410" i="156"/>
  <c r="H410" i="156"/>
  <c r="B410" i="156"/>
  <c r="E409" i="156"/>
  <c r="H409" i="156"/>
  <c r="H412" i="156"/>
  <c r="E411" i="156"/>
  <c r="I411" i="156"/>
  <c r="I412" i="156"/>
  <c r="B409" i="156"/>
  <c r="A407" i="156"/>
  <c r="H404" i="156"/>
  <c r="F404" i="156"/>
  <c r="E403" i="156"/>
  <c r="I403" i="156"/>
  <c r="I404" i="156"/>
  <c r="G402" i="156"/>
  <c r="G401" i="156"/>
  <c r="A399" i="156"/>
  <c r="I396" i="156"/>
  <c r="G396" i="156"/>
  <c r="F396" i="156"/>
  <c r="E395" i="156"/>
  <c r="H395" i="156"/>
  <c r="B395" i="156"/>
  <c r="E394" i="156"/>
  <c r="H394" i="156"/>
  <c r="H396" i="156"/>
  <c r="B396" i="156"/>
  <c r="B397" i="156"/>
  <c r="B394" i="156"/>
  <c r="A392" i="156"/>
  <c r="E388" i="156"/>
  <c r="I388" i="156"/>
  <c r="I387" i="156"/>
  <c r="E385" i="156"/>
  <c r="H385" i="156"/>
  <c r="B385" i="156"/>
  <c r="E384" i="156"/>
  <c r="H384" i="156"/>
  <c r="H389" i="156"/>
  <c r="E386" i="156"/>
  <c r="I386" i="156"/>
  <c r="I389" i="156"/>
  <c r="B384" i="156"/>
  <c r="G383" i="156"/>
  <c r="E382" i="156"/>
  <c r="F382" i="156"/>
  <c r="F389" i="156"/>
  <c r="B389" i="156"/>
  <c r="B390" i="156"/>
  <c r="E381" i="156"/>
  <c r="G381" i="156"/>
  <c r="E380" i="156"/>
  <c r="G380" i="156"/>
  <c r="E379" i="156"/>
  <c r="G379" i="156"/>
  <c r="G389" i="156"/>
  <c r="A377" i="156"/>
  <c r="F374" i="156"/>
  <c r="E373" i="156"/>
  <c r="G373" i="156"/>
  <c r="E371" i="156"/>
  <c r="H371" i="156"/>
  <c r="H374" i="156"/>
  <c r="E372" i="156"/>
  <c r="I372" i="156"/>
  <c r="I374" i="156"/>
  <c r="B371" i="156"/>
  <c r="E370" i="156"/>
  <c r="G370" i="156"/>
  <c r="E369" i="156"/>
  <c r="G369" i="156"/>
  <c r="G368" i="156"/>
  <c r="A366" i="156"/>
  <c r="F363" i="156"/>
  <c r="E362" i="156"/>
  <c r="G362" i="156"/>
  <c r="E361" i="156"/>
  <c r="G361" i="156"/>
  <c r="E360" i="156"/>
  <c r="H360" i="156"/>
  <c r="B360" i="156"/>
  <c r="E359" i="156"/>
  <c r="H359" i="156"/>
  <c r="H363" i="156"/>
  <c r="E350" i="156"/>
  <c r="I350" i="156"/>
  <c r="I363" i="156"/>
  <c r="B359" i="156"/>
  <c r="I358" i="156"/>
  <c r="E357" i="156"/>
  <c r="I357" i="156"/>
  <c r="E356" i="156"/>
  <c r="G356" i="156"/>
  <c r="E355" i="156"/>
  <c r="G355" i="156"/>
  <c r="E354" i="156"/>
  <c r="G354" i="156"/>
  <c r="E353" i="156"/>
  <c r="G353" i="156"/>
  <c r="E352" i="156"/>
  <c r="G352" i="156"/>
  <c r="E351" i="156"/>
  <c r="G351" i="156"/>
  <c r="G363" i="156"/>
  <c r="B363" i="156"/>
  <c r="B364" i="156"/>
  <c r="A348" i="156"/>
  <c r="H343" i="156"/>
  <c r="F343" i="156"/>
  <c r="E342" i="156"/>
  <c r="I342" i="156"/>
  <c r="I343" i="156"/>
  <c r="E341" i="156"/>
  <c r="G341" i="156"/>
  <c r="G343" i="156"/>
  <c r="A339" i="156"/>
  <c r="G336" i="156"/>
  <c r="F336" i="156"/>
  <c r="I335" i="156"/>
  <c r="I336" i="156"/>
  <c r="E334" i="156"/>
  <c r="H334" i="156"/>
  <c r="E333" i="156"/>
  <c r="H333" i="156"/>
  <c r="H336" i="156"/>
  <c r="A331" i="156"/>
  <c r="H328" i="156"/>
  <c r="F328" i="156"/>
  <c r="E327" i="156"/>
  <c r="I327" i="156"/>
  <c r="I328" i="156"/>
  <c r="E326" i="156"/>
  <c r="G326" i="156"/>
  <c r="E325" i="156"/>
  <c r="G325" i="156"/>
  <c r="E324" i="156"/>
  <c r="G324" i="156"/>
  <c r="G328" i="156"/>
  <c r="A322" i="156"/>
  <c r="G319" i="156"/>
  <c r="E317" i="156"/>
  <c r="H317" i="156"/>
  <c r="B317" i="156"/>
  <c r="E316" i="156"/>
  <c r="H316" i="156"/>
  <c r="H319" i="156"/>
  <c r="E318" i="156"/>
  <c r="I318" i="156"/>
  <c r="B316" i="156"/>
  <c r="E315" i="156"/>
  <c r="I315" i="156"/>
  <c r="E314" i="156"/>
  <c r="I314" i="156"/>
  <c r="I319" i="156"/>
  <c r="E313" i="156"/>
  <c r="F313" i="156"/>
  <c r="E312" i="156"/>
  <c r="F312" i="156"/>
  <c r="F319" i="156"/>
  <c r="B319" i="156"/>
  <c r="B320" i="156"/>
  <c r="A310" i="156"/>
  <c r="H305" i="156"/>
  <c r="F305" i="156"/>
  <c r="E304" i="156"/>
  <c r="I304" i="156"/>
  <c r="I305" i="156"/>
  <c r="E303" i="156"/>
  <c r="G303" i="156"/>
  <c r="G305" i="156"/>
  <c r="B305" i="156"/>
  <c r="B306" i="156"/>
  <c r="G298" i="156"/>
  <c r="F298" i="156"/>
  <c r="E296" i="156"/>
  <c r="H296" i="156"/>
  <c r="B296" i="156"/>
  <c r="E295" i="156"/>
  <c r="H295" i="156"/>
  <c r="H298" i="156"/>
  <c r="E297" i="156"/>
  <c r="I297" i="156"/>
  <c r="I298" i="156"/>
  <c r="B295" i="156"/>
  <c r="A293" i="156"/>
  <c r="G288" i="156"/>
  <c r="E287" i="156"/>
  <c r="H287" i="156"/>
  <c r="B287" i="156"/>
  <c r="E286" i="156"/>
  <c r="H286" i="156"/>
  <c r="H288" i="156"/>
  <c r="E283" i="156"/>
  <c r="I283" i="156"/>
  <c r="I288" i="156"/>
  <c r="B286" i="156"/>
  <c r="I285" i="156"/>
  <c r="E284" i="156"/>
  <c r="I284" i="156"/>
  <c r="E282" i="156"/>
  <c r="F282" i="156"/>
  <c r="F288" i="156"/>
  <c r="B288" i="156"/>
  <c r="B289" i="156"/>
  <c r="A280" i="156"/>
  <c r="F277" i="156"/>
  <c r="I276" i="156"/>
  <c r="E275" i="156"/>
  <c r="I275" i="156"/>
  <c r="E274" i="156"/>
  <c r="G274" i="156"/>
  <c r="E273" i="156"/>
  <c r="G273" i="156"/>
  <c r="E272" i="156"/>
  <c r="H272" i="156"/>
  <c r="B272" i="156"/>
  <c r="E271" i="156"/>
  <c r="H271" i="156"/>
  <c r="H277" i="156"/>
  <c r="E270" i="156"/>
  <c r="I270" i="156"/>
  <c r="I277" i="156"/>
  <c r="B271" i="156"/>
  <c r="A268" i="156"/>
  <c r="E264" i="156"/>
  <c r="C264" i="156"/>
  <c r="B264" i="156"/>
  <c r="E263" i="156"/>
  <c r="H263" i="156"/>
  <c r="H265" i="156"/>
  <c r="E259" i="156"/>
  <c r="I259" i="156"/>
  <c r="B263" i="156"/>
  <c r="I262" i="156"/>
  <c r="E261" i="156"/>
  <c r="I261" i="156"/>
  <c r="E260" i="156"/>
  <c r="F260" i="156"/>
  <c r="E258" i="156"/>
  <c r="G258" i="156"/>
  <c r="G265" i="156"/>
  <c r="E257" i="156"/>
  <c r="I257" i="156"/>
  <c r="I265" i="156"/>
  <c r="E256" i="156"/>
  <c r="F256" i="156"/>
  <c r="F265" i="156"/>
  <c r="B265" i="156"/>
  <c r="B266" i="156"/>
  <c r="A254" i="156"/>
  <c r="H251" i="156"/>
  <c r="G251" i="156"/>
  <c r="E250" i="156"/>
  <c r="I250" i="156"/>
  <c r="I251" i="156"/>
  <c r="E249" i="156"/>
  <c r="F249" i="156"/>
  <c r="F251" i="156"/>
  <c r="B251" i="156"/>
  <c r="B252" i="156"/>
  <c r="A247" i="156"/>
  <c r="I243" i="156"/>
  <c r="E242" i="156"/>
  <c r="H242" i="156"/>
  <c r="H244" i="156"/>
  <c r="E239" i="156"/>
  <c r="I239" i="156"/>
  <c r="I244" i="156"/>
  <c r="E241" i="156"/>
  <c r="I241" i="156"/>
  <c r="E240" i="156"/>
  <c r="G240" i="156"/>
  <c r="G244" i="156"/>
  <c r="E238" i="156"/>
  <c r="F238" i="156"/>
  <c r="F244" i="156"/>
  <c r="B244" i="156"/>
  <c r="B245" i="156"/>
  <c r="A236" i="156"/>
  <c r="G233" i="156"/>
  <c r="I232" i="156"/>
  <c r="E231" i="156"/>
  <c r="H231" i="156"/>
  <c r="H233" i="156"/>
  <c r="E230" i="156"/>
  <c r="I230" i="156"/>
  <c r="I233" i="156"/>
  <c r="B231" i="156"/>
  <c r="E229" i="156"/>
  <c r="F229" i="156"/>
  <c r="F233" i="156"/>
  <c r="B233" i="156"/>
  <c r="B234" i="156"/>
  <c r="A227" i="156"/>
  <c r="G224" i="156"/>
  <c r="F224" i="156"/>
  <c r="E223" i="156"/>
  <c r="H223" i="156"/>
  <c r="H224" i="156"/>
  <c r="E222" i="156"/>
  <c r="I222" i="156"/>
  <c r="B223" i="156"/>
  <c r="E221" i="156"/>
  <c r="I221" i="156"/>
  <c r="I224" i="156"/>
  <c r="A219" i="156"/>
  <c r="H214" i="156"/>
  <c r="F214" i="156"/>
  <c r="I213" i="156"/>
  <c r="E212" i="156"/>
  <c r="I212" i="156"/>
  <c r="I214" i="156"/>
  <c r="E211" i="156"/>
  <c r="G211" i="156"/>
  <c r="G214" i="156"/>
  <c r="B214" i="156"/>
  <c r="B215" i="156"/>
  <c r="A209" i="156"/>
  <c r="A206" i="156"/>
  <c r="G205" i="156"/>
  <c r="F205" i="156"/>
  <c r="E203" i="156"/>
  <c r="H203" i="156"/>
  <c r="B203" i="156"/>
  <c r="E202" i="156"/>
  <c r="H202" i="156"/>
  <c r="H205" i="156"/>
  <c r="B202" i="156"/>
  <c r="A200" i="156"/>
  <c r="I197" i="156"/>
  <c r="H197" i="156"/>
  <c r="F197" i="156"/>
  <c r="E196" i="156"/>
  <c r="G196" i="156"/>
  <c r="E195" i="156"/>
  <c r="G195" i="156"/>
  <c r="G194" i="156"/>
  <c r="A192" i="156"/>
  <c r="G189" i="156"/>
  <c r="F189" i="156"/>
  <c r="E187" i="156"/>
  <c r="H187" i="156"/>
  <c r="H189" i="156"/>
  <c r="E188" i="156"/>
  <c r="I188" i="156"/>
  <c r="I189" i="156"/>
  <c r="B187" i="156"/>
  <c r="A185" i="156"/>
  <c r="H182" i="156"/>
  <c r="F182" i="156"/>
  <c r="E181" i="156"/>
  <c r="I181" i="156"/>
  <c r="I182" i="156"/>
  <c r="E180" i="156"/>
  <c r="G180" i="156"/>
  <c r="G182" i="156"/>
  <c r="G175" i="156"/>
  <c r="F175" i="156"/>
  <c r="E173" i="156"/>
  <c r="H173" i="156"/>
  <c r="B173" i="156"/>
  <c r="E172" i="156"/>
  <c r="H172" i="156"/>
  <c r="H175" i="156"/>
  <c r="E174" i="156"/>
  <c r="I174" i="156"/>
  <c r="I175" i="156"/>
  <c r="B172" i="156"/>
  <c r="A170" i="156"/>
  <c r="A167" i="156"/>
  <c r="H166" i="156"/>
  <c r="F166" i="156"/>
  <c r="E165" i="156"/>
  <c r="I165" i="156"/>
  <c r="I166" i="156"/>
  <c r="E164" i="156"/>
  <c r="G164" i="156"/>
  <c r="G166" i="156"/>
  <c r="A162" i="156"/>
  <c r="A159" i="156"/>
  <c r="G158" i="156"/>
  <c r="F158" i="156"/>
  <c r="E156" i="156"/>
  <c r="H156" i="156"/>
  <c r="E155" i="156"/>
  <c r="H155" i="156"/>
  <c r="H158" i="156"/>
  <c r="E157" i="156"/>
  <c r="I157" i="156"/>
  <c r="I158" i="156"/>
  <c r="A153" i="156"/>
  <c r="H148" i="156"/>
  <c r="F148" i="156"/>
  <c r="E147" i="156"/>
  <c r="I147" i="156"/>
  <c r="I148" i="156"/>
  <c r="E146" i="156"/>
  <c r="G146" i="156"/>
  <c r="E145" i="156"/>
  <c r="G145" i="156"/>
  <c r="A143" i="156"/>
  <c r="G140" i="156"/>
  <c r="F140" i="156"/>
  <c r="E138" i="156"/>
  <c r="H138" i="156"/>
  <c r="E137" i="156"/>
  <c r="H137" i="156"/>
  <c r="H140" i="156"/>
  <c r="A135" i="156"/>
  <c r="A132" i="156"/>
  <c r="H131" i="156"/>
  <c r="F131" i="156"/>
  <c r="E130" i="156"/>
  <c r="I130" i="156"/>
  <c r="I131" i="156"/>
  <c r="E129" i="156"/>
  <c r="G129" i="156"/>
  <c r="E128" i="156"/>
  <c r="G128" i="156"/>
  <c r="A126" i="156"/>
  <c r="G123" i="156"/>
  <c r="F123" i="156"/>
  <c r="E121" i="156"/>
  <c r="H121" i="156"/>
  <c r="B121" i="156"/>
  <c r="E120" i="156"/>
  <c r="H120" i="156"/>
  <c r="H123" i="156"/>
  <c r="B120" i="156"/>
  <c r="A118" i="156"/>
  <c r="H115" i="156"/>
  <c r="F115" i="156"/>
  <c r="E114" i="156"/>
  <c r="I114" i="156"/>
  <c r="I115" i="156"/>
  <c r="E113" i="156"/>
  <c r="G113" i="156"/>
  <c r="E112" i="156"/>
  <c r="G112" i="156"/>
  <c r="A110" i="156"/>
  <c r="G107" i="156"/>
  <c r="F107" i="156"/>
  <c r="E105" i="156"/>
  <c r="H105" i="156"/>
  <c r="B105" i="156"/>
  <c r="E104" i="156"/>
  <c r="H104" i="156"/>
  <c r="H107" i="156"/>
  <c r="E106" i="156"/>
  <c r="I106" i="156"/>
  <c r="I107" i="156"/>
  <c r="B104" i="156"/>
  <c r="A102" i="156"/>
  <c r="H99" i="156"/>
  <c r="F99" i="156"/>
  <c r="I98" i="156"/>
  <c r="I99" i="156"/>
  <c r="E97" i="156"/>
  <c r="G97" i="156"/>
  <c r="E96" i="156"/>
  <c r="G96" i="156"/>
  <c r="G99" i="156"/>
  <c r="B99" i="156"/>
  <c r="B100" i="156"/>
  <c r="A94" i="156"/>
  <c r="G91" i="156"/>
  <c r="F91" i="156"/>
  <c r="E89" i="156"/>
  <c r="H89" i="156"/>
  <c r="B89" i="156"/>
  <c r="E88" i="156"/>
  <c r="H88" i="156"/>
  <c r="H91" i="156"/>
  <c r="E90" i="156"/>
  <c r="I90" i="156"/>
  <c r="I91" i="156"/>
  <c r="B88" i="156"/>
  <c r="A86" i="156"/>
  <c r="H81" i="156"/>
  <c r="F81" i="156"/>
  <c r="E80" i="156"/>
  <c r="I80" i="156"/>
  <c r="I81" i="156"/>
  <c r="E79" i="156"/>
  <c r="G79" i="156"/>
  <c r="G78" i="156"/>
  <c r="A76" i="156"/>
  <c r="G73" i="156"/>
  <c r="F73" i="156"/>
  <c r="E71" i="156"/>
  <c r="H71" i="156"/>
  <c r="B71" i="156"/>
  <c r="E70" i="156"/>
  <c r="H70" i="156"/>
  <c r="H73" i="156"/>
  <c r="B70" i="156"/>
  <c r="A68" i="156"/>
  <c r="H63" i="156"/>
  <c r="F63" i="156"/>
  <c r="E62" i="156"/>
  <c r="I62" i="156"/>
  <c r="I63" i="156"/>
  <c r="E61" i="156"/>
  <c r="G61" i="156"/>
  <c r="E60" i="156"/>
  <c r="G60" i="156"/>
  <c r="G63" i="156"/>
  <c r="A58" i="156"/>
  <c r="G55" i="156"/>
  <c r="F55" i="156"/>
  <c r="E54" i="156"/>
  <c r="H54" i="156"/>
  <c r="B54" i="156"/>
  <c r="E53" i="156"/>
  <c r="H53" i="156"/>
  <c r="H55" i="156"/>
  <c r="E52" i="156"/>
  <c r="I52" i="156"/>
  <c r="I55" i="156"/>
  <c r="B53" i="156"/>
  <c r="A50" i="156"/>
  <c r="H47" i="156"/>
  <c r="F47" i="156"/>
  <c r="E46" i="156"/>
  <c r="I46" i="156"/>
  <c r="I47" i="156"/>
  <c r="E45" i="156"/>
  <c r="G45" i="156"/>
  <c r="E44" i="156"/>
  <c r="G44" i="156"/>
  <c r="G47" i="156"/>
  <c r="A42" i="156"/>
  <c r="G404" i="156"/>
  <c r="G131" i="156"/>
  <c r="G148" i="156"/>
  <c r="G115" i="156"/>
  <c r="E478" i="156"/>
  <c r="F464" i="156"/>
  <c r="F469" i="156"/>
  <c r="E488" i="156"/>
  <c r="G474" i="156"/>
  <c r="E493" i="156"/>
  <c r="I479" i="156"/>
  <c r="G423" i="156"/>
  <c r="B328" i="156"/>
  <c r="B329" i="156"/>
  <c r="G374" i="156"/>
  <c r="B374" i="156"/>
  <c r="B375" i="156"/>
  <c r="G197" i="156"/>
  <c r="G81" i="156"/>
  <c r="B423" i="156"/>
  <c r="B424" i="156"/>
  <c r="G469" i="156"/>
  <c r="B189" i="156"/>
  <c r="B190" i="156"/>
  <c r="B404" i="156"/>
  <c r="B405" i="156"/>
  <c r="E204" i="156"/>
  <c r="I204" i="156"/>
  <c r="I205" i="156"/>
  <c r="B205" i="156"/>
  <c r="B224" i="156"/>
  <c r="B225" i="156"/>
  <c r="H264" i="156"/>
  <c r="B148" i="156"/>
  <c r="B149" i="156"/>
  <c r="B175" i="156"/>
  <c r="B176" i="156"/>
  <c r="B140" i="156"/>
  <c r="B141" i="156"/>
  <c r="E139" i="156"/>
  <c r="I139" i="156"/>
  <c r="I140" i="156"/>
  <c r="E122" i="156"/>
  <c r="I122" i="156"/>
  <c r="I123" i="156"/>
  <c r="B123" i="156"/>
  <c r="B124" i="156"/>
  <c r="E72" i="156"/>
  <c r="I72" i="156"/>
  <c r="I73" i="156"/>
  <c r="B73" i="156"/>
  <c r="B74" i="156"/>
  <c r="B91" i="156"/>
  <c r="B92" i="156"/>
  <c r="B63" i="156"/>
  <c r="B64" i="156"/>
  <c r="B81" i="156"/>
  <c r="B82" i="156"/>
  <c r="B107" i="156"/>
  <c r="B108" i="156"/>
  <c r="B197" i="156"/>
  <c r="B198" i="156"/>
  <c r="B298" i="156"/>
  <c r="B299" i="156"/>
  <c r="B343" i="156"/>
  <c r="B344" i="156"/>
  <c r="B166" i="156"/>
  <c r="B55" i="156"/>
  <c r="B56" i="156"/>
  <c r="B158" i="156"/>
  <c r="B182" i="156"/>
  <c r="B183" i="156"/>
  <c r="G277" i="156"/>
  <c r="B277" i="156"/>
  <c r="B278" i="156"/>
  <c r="B336" i="156"/>
  <c r="B337" i="156"/>
  <c r="H37" i="174"/>
  <c r="B47" i="156"/>
  <c r="B48" i="156"/>
  <c r="B115" i="156"/>
  <c r="B116" i="156"/>
  <c r="B131" i="156"/>
  <c r="B412" i="156"/>
  <c r="B413" i="156"/>
  <c r="E490" i="156"/>
  <c r="G476" i="156"/>
  <c r="G483" i="156"/>
  <c r="E507" i="156"/>
  <c r="I493" i="156"/>
  <c r="E502" i="156"/>
  <c r="G502" i="156"/>
  <c r="G488" i="156"/>
  <c r="E492" i="156"/>
  <c r="F478" i="156"/>
  <c r="F483" i="156"/>
  <c r="B206" i="156"/>
  <c r="B207" i="156"/>
  <c r="B132" i="156"/>
  <c r="B133" i="156"/>
  <c r="B159" i="156"/>
  <c r="B160" i="156"/>
  <c r="B167" i="156"/>
  <c r="B168" i="156"/>
  <c r="E504" i="156"/>
  <c r="G490" i="156"/>
  <c r="G497" i="156"/>
  <c r="E520" i="156"/>
  <c r="I507" i="156"/>
  <c r="E506" i="156"/>
  <c r="F492" i="156"/>
  <c r="F497" i="156"/>
  <c r="E517" i="156"/>
  <c r="G504" i="156"/>
  <c r="G511" i="156"/>
  <c r="E519" i="156"/>
  <c r="F506" i="156"/>
  <c r="F511" i="156"/>
  <c r="E533" i="156"/>
  <c r="I533" i="156"/>
  <c r="I520" i="156"/>
  <c r="E19" i="156"/>
  <c r="E20" i="156"/>
  <c r="E530" i="156"/>
  <c r="G530" i="156"/>
  <c r="G537" i="156"/>
  <c r="G517" i="156"/>
  <c r="G524" i="156"/>
  <c r="E532" i="156"/>
  <c r="F532" i="156"/>
  <c r="F537" i="156"/>
  <c r="F519" i="156"/>
  <c r="F524" i="156"/>
  <c r="H20" i="156"/>
  <c r="E467" i="156"/>
  <c r="E466" i="156"/>
  <c r="H19" i="156"/>
  <c r="E21" i="156"/>
  <c r="I21" i="156"/>
  <c r="I22" i="156"/>
  <c r="H22" i="156"/>
  <c r="E480" i="156"/>
  <c r="H466" i="156"/>
  <c r="E481" i="156"/>
  <c r="H467" i="156"/>
  <c r="E495" i="156"/>
  <c r="H481" i="156"/>
  <c r="H469" i="156"/>
  <c r="E468" i="156"/>
  <c r="I468" i="156"/>
  <c r="I469" i="156"/>
  <c r="E494" i="156"/>
  <c r="H480" i="156"/>
  <c r="B22" i="156"/>
  <c r="B23" i="156"/>
  <c r="B469" i="156"/>
  <c r="B470" i="156"/>
  <c r="H483" i="156"/>
  <c r="E482" i="156"/>
  <c r="I482" i="156"/>
  <c r="I483" i="156"/>
  <c r="E508" i="156"/>
  <c r="H494" i="156"/>
  <c r="E509" i="156"/>
  <c r="H495" i="156"/>
  <c r="B483" i="156"/>
  <c r="B484" i="156"/>
  <c r="E522" i="156"/>
  <c r="H509" i="156"/>
  <c r="E496" i="156"/>
  <c r="I496" i="156"/>
  <c r="I497" i="156"/>
  <c r="H497" i="156"/>
  <c r="E521" i="156"/>
  <c r="H508" i="156"/>
  <c r="B497" i="156"/>
  <c r="B498" i="156"/>
  <c r="E510" i="156"/>
  <c r="I510" i="156"/>
  <c r="I511" i="156"/>
  <c r="H511" i="156"/>
  <c r="H521" i="156"/>
  <c r="E534" i="156"/>
  <c r="H534" i="156"/>
  <c r="E535" i="156"/>
  <c r="H535" i="156"/>
  <c r="H522" i="156"/>
  <c r="B511" i="156"/>
  <c r="B512" i="156"/>
  <c r="E536" i="156"/>
  <c r="I536" i="156"/>
  <c r="I537" i="156"/>
  <c r="H537" i="156"/>
  <c r="E523" i="156"/>
  <c r="I523" i="156"/>
  <c r="I524" i="156"/>
  <c r="H524" i="156"/>
  <c r="B524" i="156"/>
  <c r="B525" i="156"/>
  <c r="B537" i="156"/>
  <c r="B538" i="156"/>
  <c r="G20" i="172" l="1"/>
  <c r="G27" i="172"/>
  <c r="H22" i="172"/>
  <c r="H38" i="172"/>
  <c r="G35" i="172"/>
  <c r="H14" i="172"/>
  <c r="H18" i="172"/>
  <c r="G32" i="172"/>
  <c r="H26" i="172" s="1"/>
  <c r="H4" i="172"/>
  <c r="H9" i="172"/>
  <c r="H38" i="174"/>
  <c r="G43" i="172" l="1"/>
  <c r="G44" i="172" s="1"/>
  <c r="H43" i="172"/>
  <c r="C39" i="174"/>
  <c r="H40" i="174"/>
  <c r="G45" i="172" l="1"/>
  <c r="G46" i="172" s="1"/>
  <c r="H39" i="174"/>
  <c r="H41" i="174" s="1"/>
  <c r="H42" i="174" s="1"/>
  <c r="H44" i="174" s="1"/>
  <c r="C41" i="17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Maria Eugenia Lopera</author>
  </authors>
  <commentList>
    <comment ref="F23" authorId="0" shapeId="0" xr:uid="{9B20A56F-8AEB-453D-911B-28701ED39B4C}">
      <text>
        <r>
          <rPr>
            <b/>
            <sz val="9"/>
            <color indexed="81"/>
            <rFont val="Tahoma"/>
            <family val="2"/>
          </rPr>
          <t>Maria Eugenia Lopera:</t>
        </r>
        <r>
          <rPr>
            <sz val="9"/>
            <color indexed="81"/>
            <rFont val="Tahoma"/>
            <family val="2"/>
          </rPr>
          <t xml:space="preserve">
no se si es tan caro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E401" authorId="0" shapeId="0" xr:uid="{00000000-0006-0000-0400-000001000000}">
      <text>
        <r>
          <rPr>
            <b/>
            <sz val="8"/>
            <color indexed="81"/>
            <rFont val="Tahoma"/>
            <family val="2"/>
          </rPr>
          <t>USER:</t>
        </r>
        <r>
          <rPr>
            <sz val="8"/>
            <color indexed="81"/>
            <rFont val="Tahoma"/>
            <family val="2"/>
          </rPr>
          <t xml:space="preserve">
CAMBIAR MANUALMENTE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APUCING2"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2" xr16:uid="{00000000-0015-0000-FFFF-FFFF01000000}" name="APUCING7"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3" xr16:uid="{00000000-0015-0000-FFFF-FFFF02000000}" name="APUCING71"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4" xr16:uid="{00000000-0015-0000-FFFF-FFFF03000000}" name="APUCING72"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5" xr16:uid="{00000000-0015-0000-FFFF-FFFF04000000}" name="APUCING8"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6" xr16:uid="{00000000-0015-0000-FFFF-FFFF05000000}" name="APUCING81"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 id="7" xr16:uid="{00000000-0015-0000-FFFF-FFFF06000000}" name="APUCING82" type="6" refreshedVersion="0" background="1" saveData="1">
    <textPr sourceFile="C:\DATOS\VEGACHI\Acueducto\DISEÑO\CONDUCCION AL INGENIO\APUCING.txt" comma="1">
      <textFields count="9">
        <textField/>
        <textField/>
        <textField type="text"/>
        <textField/>
        <textField/>
        <textField/>
        <textField/>
        <textField/>
        <textField/>
      </textFields>
    </textPr>
  </connection>
</connections>
</file>

<file path=xl/sharedStrings.xml><?xml version="1.0" encoding="utf-8"?>
<sst xmlns="http://schemas.openxmlformats.org/spreadsheetml/2006/main" count="1221" uniqueCount="319">
  <si>
    <t>GOBERNACIÓN DE ANTIOQUIA</t>
  </si>
  <si>
    <t>No.</t>
  </si>
  <si>
    <t>CANT</t>
  </si>
  <si>
    <t>% PREST</t>
  </si>
  <si>
    <t>MESES</t>
  </si>
  <si>
    <t>PERSONAL PROFESIONAL Y  TÉCNICO</t>
  </si>
  <si>
    <t>Secretaria oficina central</t>
  </si>
  <si>
    <t>SISTEMAS DE CÓMPUTO Y COMUNICACIÓN</t>
  </si>
  <si>
    <t>PAPELERIA Y OTROS COSTOS</t>
  </si>
  <si>
    <t>Elaboración y entrega de planos record (unidad)</t>
  </si>
  <si>
    <t>un</t>
  </si>
  <si>
    <t>Kg</t>
  </si>
  <si>
    <t>m²</t>
  </si>
  <si>
    <t>m</t>
  </si>
  <si>
    <t>hora</t>
  </si>
  <si>
    <t>día</t>
  </si>
  <si>
    <t>m3</t>
  </si>
  <si>
    <t xml:space="preserve"> día      </t>
  </si>
  <si>
    <t>m³</t>
  </si>
  <si>
    <t>Transporte de material de playa</t>
  </si>
  <si>
    <t>% MO</t>
  </si>
  <si>
    <t>Triturado 3/4"</t>
  </si>
  <si>
    <t>Arena para concreto</t>
  </si>
  <si>
    <t>Cemento Gris x 50Kg</t>
  </si>
  <si>
    <t xml:space="preserve">saco </t>
  </si>
  <si>
    <t>Agua para concreto</t>
  </si>
  <si>
    <t>Concretadora de 1 1/2 saco motor a gasolina - Alquiler</t>
  </si>
  <si>
    <t>dia</t>
  </si>
  <si>
    <t>km-m3</t>
  </si>
  <si>
    <t>Herramienta menor</t>
  </si>
  <si>
    <t>Arena de pega</t>
  </si>
  <si>
    <t>kg</t>
  </si>
  <si>
    <t>Concreto de 28 Mpa, preparado en obra</t>
  </si>
  <si>
    <t>Concreto de 21 Mpa, preparado en obra</t>
  </si>
  <si>
    <t>Mortero 1:3</t>
  </si>
  <si>
    <t>und</t>
  </si>
  <si>
    <t>viaje</t>
  </si>
  <si>
    <t>gal</t>
  </si>
  <si>
    <t>Rendimiento</t>
  </si>
  <si>
    <t>Unidad</t>
  </si>
  <si>
    <t>Material</t>
  </si>
  <si>
    <t>m2</t>
  </si>
  <si>
    <t>ml</t>
  </si>
  <si>
    <t>Agua</t>
  </si>
  <si>
    <t>Concreto de 17.5 Mpa, preparado en obra</t>
  </si>
  <si>
    <t>V/Unitario</t>
  </si>
  <si>
    <t>Equipo</t>
  </si>
  <si>
    <t>Personal</t>
  </si>
  <si>
    <t>Otros</t>
  </si>
  <si>
    <t>HERRA</t>
  </si>
  <si>
    <t>HERRAMIENTA MENOR (5% M. DE O.)</t>
  </si>
  <si>
    <t>pesos</t>
  </si>
  <si>
    <t>DIRECTO:</t>
  </si>
  <si>
    <t>Total</t>
  </si>
  <si>
    <t>OFICI</t>
  </si>
  <si>
    <t>AYUDA</t>
  </si>
  <si>
    <t>VIAJE</t>
  </si>
  <si>
    <t>TRANSPORTE - UN VIAJE</t>
  </si>
  <si>
    <t>Und</t>
  </si>
  <si>
    <t>BOTAD</t>
  </si>
  <si>
    <t>RETIRO Y BOTADA TIERRA</t>
  </si>
  <si>
    <t>TRANSPORTE AGREGADOS ($/m³.km)</t>
  </si>
  <si>
    <t>AYUDR</t>
  </si>
  <si>
    <t>TRANAR</t>
  </si>
  <si>
    <t>CT140KG</t>
  </si>
  <si>
    <t>TRANS</t>
  </si>
  <si>
    <t>TRANSPORTE MATERIALES</t>
  </si>
  <si>
    <t>CANGU</t>
  </si>
  <si>
    <t>APISONADOR CANGURO</t>
  </si>
  <si>
    <t>COMPACTADOR DE PLACA - CANGURO</t>
  </si>
  <si>
    <t>MATPR</t>
  </si>
  <si>
    <t>MATERIAL DE PRESTAMO</t>
  </si>
  <si>
    <t>TRANSPORTE LIMO-ARENILLA ($/m³)</t>
  </si>
  <si>
    <t>BLO20</t>
  </si>
  <si>
    <t>A60FI</t>
  </si>
  <si>
    <t>ACERO 60.000PSI FIG.</t>
  </si>
  <si>
    <t>-</t>
  </si>
  <si>
    <t>ACARREO INTERNO</t>
  </si>
  <si>
    <t>M240K</t>
  </si>
  <si>
    <t>PLAELE</t>
  </si>
  <si>
    <t>PLANTA ELECTRICA A GASOLINA DE 5 Y 10 KVA</t>
  </si>
  <si>
    <t>ETF315</t>
  </si>
  <si>
    <t>EQUIPO TERMOFUSION MARCA RITMO D. D. 315</t>
  </si>
  <si>
    <t>GASO</t>
  </si>
  <si>
    <t>GASOLINA CORRIENTE</t>
  </si>
  <si>
    <t>ESTOP</t>
  </si>
  <si>
    <t>ESTOPA</t>
  </si>
  <si>
    <t>NP340</t>
  </si>
  <si>
    <t xml:space="preserve">NIPLE </t>
  </si>
  <si>
    <t>TPN1002</t>
  </si>
  <si>
    <t>Juego de  tornillos de 4"x3/8" , arandelas, tuercas, guasas en y empaque de neopreno e=3 mm</t>
  </si>
  <si>
    <t>Juego de  tornillos , arandelas, tuercas, guasas (todo en acero inoxidable)  y empaque de neopreno e=3 mm</t>
  </si>
  <si>
    <t>VCEL3</t>
  </si>
  <si>
    <t>Valvula de retención Extremo Brida de Ø3" (75 mm)</t>
  </si>
  <si>
    <t xml:space="preserve">Válvula de control de caudal Ø4" HD, BxB, PN 16 BARES, </t>
  </si>
  <si>
    <t>ME112</t>
  </si>
  <si>
    <t xml:space="preserve">TRANSPORTE </t>
  </si>
  <si>
    <t>CT245KG</t>
  </si>
  <si>
    <t>CONCRETO 245Kg/cm2 3500PSI losa fondo</t>
  </si>
  <si>
    <t>CONCRETO 210Kg/cm2 3000PSI relleno bloques</t>
  </si>
  <si>
    <t>BLOQUES DE CONCRETO</t>
  </si>
  <si>
    <t xml:space="preserve">lámina de alfajor de 0.75x0.60m e=3/16". </t>
  </si>
  <si>
    <t>TRANA</t>
  </si>
  <si>
    <t>Mortero 1:4</t>
  </si>
  <si>
    <t>Suministro Valvula de retención Extremo Brida de Ø3" (75 mm) (Juego de  tornillos , arandelas, tuercas, guasas (todo en acero inoxidable)  y empaque de neopreno e=3 mm)</t>
  </si>
  <si>
    <t xml:space="preserve">Instalación  Válvula de control piloteada para cierre automatico con nivel de la tanque Ø3" HD, BxB, cumple norma AWWA C-500 y C-550, NTC 1279 y ASTM D 2000. </t>
  </si>
  <si>
    <t xml:space="preserve">Suministro  Válvula de control piloteada para cierre automatico con nivel de la tanque Ø3" HD, BxB, cumple norma AWWA C-500 y C-550, NTC 1279 y ASTM D 2000. </t>
  </si>
  <si>
    <t>PASAMUROS</t>
  </si>
  <si>
    <t xml:space="preserve">Instalación Pasamuros HF Ø 75 mm (3")  BxL, L=0.50 m  </t>
  </si>
  <si>
    <t xml:space="preserve">Suministro Pasamuros HF Ø 75 mm (3")  BxL, L=0.50 m  </t>
  </si>
  <si>
    <t>P6CC-</t>
  </si>
  <si>
    <t>PASAM. HD 3"</t>
  </si>
  <si>
    <t>BRIDA 3"</t>
  </si>
  <si>
    <t>NIPLES</t>
  </si>
  <si>
    <t>Instalación Niple  HD Ø3" (75 mm)  BxL, L= 0.5 m</t>
  </si>
  <si>
    <t>Suministro Niple  HD Ø3" (75 mm)  BxL, L= 0.5 m</t>
  </si>
  <si>
    <t>Instalación Niple  HD Ø3" (75 mm)  BxB, L= 1.0 m</t>
  </si>
  <si>
    <t>Suministro Niple  HD Ø3" (75 mm)  BxB, L= 1.0 m</t>
  </si>
  <si>
    <t>Instalación Niple  HD Ø3" (75 mm)  BxB, L= 0.7 m</t>
  </si>
  <si>
    <t>Suministro Niple  HD Ø3" (75 mm)  BxB, L= 0.7 m</t>
  </si>
  <si>
    <t>Instalación Niple  HD Ø3" (75 mm)  BxB, L= 2.40 m</t>
  </si>
  <si>
    <t>OFICIAL (INCLUYE 66,28% PRESTACIONES)</t>
  </si>
  <si>
    <t>AYUD. ENTENDIDO (INCLUYE 66,28% PRESTACIONES)</t>
  </si>
  <si>
    <t>Suministro Niple  HD Ø3" (75 mm)  BxB, L= 2.40 m</t>
  </si>
  <si>
    <t>ACCESORIOS</t>
  </si>
  <si>
    <t>Instalación Tee Ø 3"x3"  HD, BXB</t>
  </si>
  <si>
    <t>AYUDANTE ENTENDIDO (INCLUYE 66,28% PRESTAC.)</t>
  </si>
  <si>
    <t>Suministro Tee Ø 3"x3"  HD, BXB</t>
  </si>
  <si>
    <t>T33JH</t>
  </si>
  <si>
    <t>Tee Ø 3"x3"  HD, BXB</t>
  </si>
  <si>
    <t>Instalación Codo 90º x 3" (75mm) BxB, HD</t>
  </si>
  <si>
    <t>1.1.25 s</t>
  </si>
  <si>
    <t>Suministro Codo 90º x 3" (75mm) BxB, HD</t>
  </si>
  <si>
    <t>CODO 90º HD 3" BxB</t>
  </si>
  <si>
    <t>Instalación Respiraderos H.D. de 100 mm (4").</t>
  </si>
  <si>
    <t>Suministro Respiraderos H.D. de 100 mm (4").</t>
  </si>
  <si>
    <t>TUHF3</t>
  </si>
  <si>
    <t>TUB. HF 100 mm</t>
  </si>
  <si>
    <t>C903L</t>
  </si>
  <si>
    <t>CODO 90° HF 4'' EL</t>
  </si>
  <si>
    <t>Instalación Unión rápida Ø 75 mm (3") PVC.</t>
  </si>
  <si>
    <t>Suministro Unión rápida Ø 75 mm (3") PVC.</t>
  </si>
  <si>
    <t>URAP3</t>
  </si>
  <si>
    <t>UNION RAPIDA DE PVC DE 3" 75 mm</t>
  </si>
  <si>
    <t>1.2  DESAGUE - OBRAS CIVILES</t>
  </si>
  <si>
    <t>Excavación mecánica en Material Común seco de 0 - 2 m</t>
  </si>
  <si>
    <t>RETRO</t>
  </si>
  <si>
    <t>RETRO S/LL C:76m³ JCB-214S</t>
  </si>
  <si>
    <t>Lleno común compactado con material clasificado proveniente de la excavacion al 80% del proctor modificado</t>
  </si>
  <si>
    <t>ENSAYOS PROCTOR MODIFICADO Y DENSIDAD</t>
  </si>
  <si>
    <t>Llenos compactados con material de prestamo al 90% ensayo Proctor modificado</t>
  </si>
  <si>
    <t>AYUDANTE ENTENDIDO (INCLUYE 66.28% PRESTACIONES)</t>
  </si>
  <si>
    <t>ENSAY</t>
  </si>
  <si>
    <t>ENSAYO PROCTOR MODIFICADO Y DENSIDAD</t>
  </si>
  <si>
    <t>Cargue y botada de material proveniente de la excavación a cualquier distancia</t>
  </si>
  <si>
    <t xml:space="preserve">Caja de inspección de Tipo 1 (EPM) de 0.60  m x 0.60 m  (interior). </t>
  </si>
  <si>
    <t>VIBGA</t>
  </si>
  <si>
    <t>VIBRADOR A GASOLINA</t>
  </si>
  <si>
    <t>C210K</t>
  </si>
  <si>
    <t>CONCRETO 3000PSI (210kg/cm² 3/4)</t>
  </si>
  <si>
    <t>ACERO 60.000PSI  FIG.</t>
  </si>
  <si>
    <t>FORMH</t>
  </si>
  <si>
    <t>FORMALETA CAMARA DE INSPECCION</t>
  </si>
  <si>
    <t>Cuello en concreto y tapa en polipropileno para MH</t>
  </si>
  <si>
    <t xml:space="preserve">TAPA EN POLIPROPILENO PARA MH </t>
  </si>
  <si>
    <t>CUELLO EN CONCRETO  PARA MH</t>
  </si>
  <si>
    <t>Viaje</t>
  </si>
  <si>
    <t xml:space="preserve">Concreto f'c=21 Mpa </t>
  </si>
  <si>
    <t>CT210KG</t>
  </si>
  <si>
    <t>CONCRETO 210kg/cm²  1:2:3</t>
  </si>
  <si>
    <t>TUBERIA</t>
  </si>
  <si>
    <t>Instalación Tuberia PVC alcantarillado Ø8"</t>
  </si>
  <si>
    <t>1.2.8 s</t>
  </si>
  <si>
    <t>Suministro Tuberia PVC alcantarillado Ø8"</t>
  </si>
  <si>
    <t>TNOV8</t>
  </si>
  <si>
    <t>TUBERIA PLÁSTICA ALCANTARILLADO 200 mm</t>
  </si>
  <si>
    <t>Instalación Portaflanche Ø6" (150mm) en PEAD  (Incluye brida loca metalicaØ6",  Juego de  tornillos de 4"x3/8" , arandelas, tuercas, guasas (todo en acero inoxidable) y empaque de neopreno e=3 mm)</t>
  </si>
  <si>
    <t>Suministro Portaflanche Ø6" (150mm) en PEAD  (Incluye brida loca metalicaØ6",  Juego de  tornillos de 4"x3/8" , arandelas, tuercas, guasas (todo en acero inoxidable) y empaque de neopreno e=3 mm)</t>
  </si>
  <si>
    <t xml:space="preserve">Portaflanche Ø6" (150 mm) en PEAD </t>
  </si>
  <si>
    <t>Brida Ø6"</t>
  </si>
  <si>
    <t xml:space="preserve">Instalación Flanche HD Ø3" </t>
  </si>
  <si>
    <t xml:space="preserve">Suministro flanche  HD Ø3" </t>
  </si>
  <si>
    <t>PORTAFLANCHE</t>
  </si>
  <si>
    <t>1.3   OBRAS COMPLEMENTARIAS</t>
  </si>
  <si>
    <t>Cerramiento en malla eslabonada con parales en tubería HG Ø 50 mm , L = 2,4m, @2,0m, con 3 hileras de almbre de púas calibre 14 (Incluye concreto f´c=24 Mpa para pedestal, fundación y sobrecimiento)</t>
  </si>
  <si>
    <t>TGALV</t>
  </si>
  <si>
    <t>TUBERIA GALVANIZADA 1.1/2'' PESADA</t>
  </si>
  <si>
    <t>ALANR</t>
  </si>
  <si>
    <t>ALAMBRE NEGRO RECOCIDO</t>
  </si>
  <si>
    <t>BLOQUE #20</t>
  </si>
  <si>
    <t>ALPUA</t>
  </si>
  <si>
    <t>ALAMBRE DE PUA ROLLOx175mts Cal.14</t>
  </si>
  <si>
    <t>rollo</t>
  </si>
  <si>
    <t>MC4CM</t>
  </si>
  <si>
    <t>MALLA DE CERRAMIENTO OJO 4x4mm C12</t>
  </si>
  <si>
    <t>MORTERO 240kg/cm² 1:4</t>
  </si>
  <si>
    <t>Puerta  en malla eslabonada con marco y soporte en tubería HG Ø 50 mm de 0.7m x 2.10m (incluye visagras y sistema de cierre)</t>
  </si>
  <si>
    <t>PUETM</t>
  </si>
  <si>
    <t>PUERTA METALICA 1x2m</t>
  </si>
  <si>
    <t>CHAPA</t>
  </si>
  <si>
    <t>Candado</t>
  </si>
  <si>
    <t>ind</t>
  </si>
  <si>
    <t>PINTU</t>
  </si>
  <si>
    <t>PINTURA BARNIZ</t>
  </si>
  <si>
    <t>TORNI</t>
  </si>
  <si>
    <t>TORNILLOS ACERO INOXIDABLE</t>
  </si>
  <si>
    <t xml:space="preserve">Caja en bloque de concreto de 15, dimensiones interiores de 1.50x 1.20 x 1.20 m, con dos tapas en lámina de alfajor de 0.75x0.60m e=3/16". </t>
  </si>
  <si>
    <t>Instalación Geodren con tubería de Ø6 " (160 mm) y geotextil NT 3000 ( 1 m lineal x 2 m de Alto)</t>
  </si>
  <si>
    <t>Suministro Geodren con tubería de Ø6 " (160 mm) y geotextil NT 3000 ( 1 m lineal x 2 m de Alto)</t>
  </si>
  <si>
    <t>GEODREN  CON TUBERÍA</t>
  </si>
  <si>
    <t>GEODREN PLANAR</t>
  </si>
  <si>
    <t>Instalación Macromedidor tipo turbina 3"  (incluye 1 niple3"  BxB L= 0.50 m, 2 niples 3" BxL L=0.30 m, filtro en yee BxB, Juego de  tornillos de 3"x3/8" , arandelas, tuercas, guasas (todo en acero inoxidable)  y empaque de neopreno e=3 mm).</t>
  </si>
  <si>
    <t>1.3.5 s</t>
  </si>
  <si>
    <t>Suministro Macromedidor tipo turbina 3"  (incluye 1 niple3"  BxB L= 0.50 m, 2 niples 3" BxL L=0.30 m, filtro en yee BxB, Juego de  tornillos de 3"x3/8" , arandelas, tuercas, guasas (todo en acero inoxidable)  y empaque de neopreno e=3 mm).</t>
  </si>
  <si>
    <t>MACROMEDIDOR 3" tipo turbina</t>
  </si>
  <si>
    <t>FILRO EN YEE Ø3" BxB</t>
  </si>
  <si>
    <t>niple3"  BxB L= 0.50 m</t>
  </si>
  <si>
    <t>niples 3" BxL L=0.30 m</t>
  </si>
  <si>
    <t>%M.O</t>
  </si>
  <si>
    <t>Concreto de 14 Mpa, preparado en obra</t>
  </si>
  <si>
    <t>Concreto de 24.5 Mpa, preparado en obra</t>
  </si>
  <si>
    <t>SUB ANÁLISIS - ANÁLISIS DE PRECIOS UNITARIOS</t>
  </si>
  <si>
    <t xml:space="preserve">Ayudante Entendido </t>
  </si>
  <si>
    <t xml:space="preserve">Cuadrilla 2 Ayudantes </t>
  </si>
  <si>
    <t xml:space="preserve">Ayudante </t>
  </si>
  <si>
    <t>ALCALDÍA DE MARINILLA</t>
  </si>
  <si>
    <t>ANALISIS DETALLADO DE LA ADMINISTRACIÓN, IMPREVISTOS Y UTILIDADES</t>
  </si>
  <si>
    <t>DESCRIPCION</t>
  </si>
  <si>
    <t>VALOR
MENSUAL</t>
  </si>
  <si>
    <t>DEDICACIÓN</t>
  </si>
  <si>
    <t>VALOR
PARCIAL</t>
  </si>
  <si>
    <t xml:space="preserve">Ingeniero Electricista.(Profesiones afines, ) Experiencia requerida: 3 años de experiencia contados a partir de la expedición de la matrícula profesional
</t>
  </si>
  <si>
    <t>Mensajero</t>
  </si>
  <si>
    <t>Computador B (Con office) Mensual e impresora</t>
  </si>
  <si>
    <t>Comunicaciones (Teléfono, celular, fax, Internet, etc.) Mensual</t>
  </si>
  <si>
    <t>Papelería Mensual, fotocopias, edición informes, registros fotográficos entre otros</t>
  </si>
  <si>
    <t>INVERSION AMBIENTAL</t>
  </si>
  <si>
    <t xml:space="preserve">GASTOS BANCARIOS </t>
  </si>
  <si>
    <t>Transacciones virtuales, chequeras, etc.</t>
  </si>
  <si>
    <t xml:space="preserve">GASTOS LEGALIZACIÓN DEL CONTRATO      </t>
  </si>
  <si>
    <t>Pólizas</t>
  </si>
  <si>
    <t>IMPUESTOS (se calcularán sobre el Valor total del presupuesto incluido AU).</t>
  </si>
  <si>
    <t>Procultura</t>
  </si>
  <si>
    <t xml:space="preserve">Proadulto </t>
  </si>
  <si>
    <t>SUBTOTAL DE COSTOS DE ADMINISTRACION</t>
  </si>
  <si>
    <t>COSTOS DIRECTO TOTAL</t>
  </si>
  <si>
    <t>ADMINISTRACION</t>
  </si>
  <si>
    <t>UTILIDAD</t>
  </si>
  <si>
    <t>SUBTOTAL A.U.</t>
  </si>
  <si>
    <t>SUBTOTAL CD + AU</t>
  </si>
  <si>
    <t>CAMPAMENTO</t>
  </si>
  <si>
    <t>SERVICIOS PÙBLICOS</t>
  </si>
  <si>
    <t>CAMPAMENTO Y GASTOS DE OFICINA CENTRAL</t>
  </si>
  <si>
    <t>Objeto: Diseño de ampliación de la Institución Educativa Tecnico Rural San José</t>
  </si>
  <si>
    <t xml:space="preserve">Ingeniero civil .(Profesiones afines, ) Experiencia requerida: 3 años de experiencia contados a partir de la expedición de la matrícula profesional
</t>
  </si>
  <si>
    <t>Prodeportes</t>
  </si>
  <si>
    <t>Prohospital</t>
  </si>
  <si>
    <t>CONTRIBUCIÓN ESPECIAL DE OBRA PUBLICA</t>
  </si>
  <si>
    <t>Municipio de  Marinilla</t>
  </si>
  <si>
    <t>SECRETARÍA DE EDUCACION</t>
  </si>
  <si>
    <t>Mejoramiento de la Institución Educativa Tecnico Rural San José</t>
  </si>
  <si>
    <t>LLENOS</t>
  </si>
  <si>
    <t>Item</t>
  </si>
  <si>
    <t>Actividad</t>
  </si>
  <si>
    <t>Cantidad</t>
  </si>
  <si>
    <t>Precio Unitario</t>
  </si>
  <si>
    <t>PRELIMINARES</t>
  </si>
  <si>
    <t>1.2</t>
  </si>
  <si>
    <t>Cerramiento provisional con polisombra verde</t>
  </si>
  <si>
    <t>1.6</t>
  </si>
  <si>
    <t>Pasos peatonales en madera</t>
  </si>
  <si>
    <t>LOCALIZACIÓN Y REPLANTEO</t>
  </si>
  <si>
    <t>2.1</t>
  </si>
  <si>
    <t>Localización, trazado, replanteo y referenciación del proyecto. Se utilizará personal experto con equipo de precisión. Se hará con la frecuencia que lo indique la interventoría. Incluye demarcación con pintura, línea de trazado, corte de piso, libretas y planos.</t>
  </si>
  <si>
    <t>Día</t>
  </si>
  <si>
    <t>DEMOLICIONES</t>
  </si>
  <si>
    <t>Descapote manual hasta 0.30cm de espesor</t>
  </si>
  <si>
    <t>Corte de pavimento con disco de punta de diamante</t>
  </si>
  <si>
    <t>Demolición de estructuras existentes (GAVION)  incluye el cargue, transporte interno y externo y botada de material proveniente de las excavaciones en los sitios donde lo indique la interventoría y su medida sera en el sitio.</t>
  </si>
  <si>
    <r>
      <t>m</t>
    </r>
    <r>
      <rPr>
        <vertAlign val="superscript"/>
        <sz val="12"/>
        <rFont val="Arial Narrow"/>
        <family val="2"/>
      </rPr>
      <t>3</t>
    </r>
  </si>
  <si>
    <t>Demolición de obras en concreto de 21 Mpa y espesor 10 cm sobre entresuelo, incluye: Suministro, mano de obra, formaleta, transporte interno y externo y la colocación de concreto de 21Mpa .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t>
  </si>
  <si>
    <r>
      <t>m</t>
    </r>
    <r>
      <rPr>
        <vertAlign val="superscript"/>
        <sz val="12"/>
        <rFont val="Arial Narrow"/>
        <family val="2"/>
      </rPr>
      <t>2</t>
    </r>
  </si>
  <si>
    <t xml:space="preserve">EXCAVACIONES </t>
  </si>
  <si>
    <t>Excavación mecánica de material heterogéneo de 0-2 m, bajo cualquier grado de humedad. Incluye: roca descompuesta, bolas de roca de volúmen inferior a 0.35 m³., el cargue, transporte interno y externo y botada de material proveniente de las excavaciones en los sitios donde lo indique la interventoría y su medida sera en el sitio.</t>
  </si>
  <si>
    <t>Excavación mecánica de material heterogéneo mayor a 2 m, bajo cualquier grado de humedad. Incluye: roca descompuesta, bolas de roca de volúmen inferior a 0.35 m³., el cargue, transporte interno y externo y botada de material proveniente de las excavaciones en los sitios donde lo indique la interventoría y su medida sera en el sitio. No incluye entibado.</t>
  </si>
  <si>
    <t xml:space="preserve">Reacomodo de material de excavacion expandido, con la retroexcavadora para la disposicion en sitio </t>
  </si>
  <si>
    <t>Llenos estructurales con material de préstamo (material lleno procesado). Consiste en el suministro, transporte interno y externo, riego y compactación por medios mecánicos (Canguro, rana, cilindro o cualquier otro medio mecánico adecuado y autorizado) de limo clasificado y aceptado por las normas de la secretaria de OO.PP.MM. Su pago será por m3 y se medirá en sitio o banco. El Contratista deberá en todo momento tomar las medidas necesarias para el control de humedad de compactación en la obra. En el proceso de compactación deberá obtenerse una densidad igual o mayor que el 95% de la densidad seca máxima obtenida en el ensayo Próctor Modificado.</t>
  </si>
  <si>
    <t>Suministro, transporte e instalacion de geotextil no tejido NT-1600</t>
  </si>
  <si>
    <t>Suministro, transporte e instalacion de Geomalla Biaxial</t>
  </si>
  <si>
    <t>TUBERÍAS, SUMIDEROS.</t>
  </si>
  <si>
    <t>Construcción de sumideros tipo B, según normas y especificación 818 y esquemas 2 de las EPM, incluyendo la caja concreto con paredes y la base en concreto simple 17,5Mpa (175kg/cm2.) con un espesor de pared de 20cm. Incluye también elementos metálicos de la tapa reja metálica, pintura anticorrosiva, acabado en esmalte, formaletas, herramienta, mano de obra y todo lo necesario para su correcta ejecución y funcionamiento.</t>
  </si>
  <si>
    <t>Tubería PVCD = 200mm en alcantarillado. Comprende el suministro, transporte, almacenamiento, manejo y colocación de tubería PVC tipo Novafort o similar en un diámetro de 250mm. con los alineamiento, cotas y pendientes mostrados en los planos del proyecto, las libretas de topografía o los ordenados por la Interventoría. Comprende el suministro de materiales y la construcción de las juntas entre tubos y las conexiones de la tubería a cámaras, cabezotes u otras obras existentes o nuevas. Incluye Los ensayos exigidos en las normas técnicas, los ensayos de infiltración y estanqueidad, los equipos, herramientas, mano de obra y uniones o elementos de unión necesarios para su normal funcionamiento. La nivelación de todos los tramos de tubería instalados será revisada con comisiones de topografía, dejando registro de los levantamientos realizados.</t>
  </si>
  <si>
    <t>Suministro, transporte y construcción de filtro con material granular de 1" a 2" para un espesor hasta 0,30m, incluye geotextil no tejido NT-2500, esmaltado, tubería perforada PVC Ø=4"corrugada y las respectivas conexiones, triturado según diseño. No incluye excavación.</t>
  </si>
  <si>
    <t>CONCRETOS, ENTIBADOS Y ACEROS</t>
  </si>
  <si>
    <t>Suministro y colocación de concreto de 17Mpa para llenos y nivelacion para armar la viga de fundacion, con un espesor de 0.20m. Incluye el suministro y el transporte del concreto y todos los demás elementos necesarios para su correcta construcción, incluye acarreo interno.</t>
  </si>
  <si>
    <t>Refuerzo temporal METALICO marco separado cada 2.0m, o según requerimiento constructivo.  Consiste en la colocación de elementos metalicos (tuberia cuadrada), de manera temporal en las caras de las excavaciones debidamente soportados entre sí para evitar el desmoronamiento o derrumbe de las mismas.  La interventoría autorizará los lugares donde debe ser colocado este entibado.  Se medirá y pagará por m² de cara de entibado.</t>
  </si>
  <si>
    <t xml:space="preserve"> Acero Fy = 420MPa, diferentes diámetros. Comprende el suministro, figuración, transporte externo e interno y colocación, en cada elemento estructural, del Acero de refuerzo Grado60, necesario para la realización de la estructura de la obra, de acuerdo a las especificaciones y detalles presentados en los planos.</t>
  </si>
  <si>
    <t>Sello de PVC A 22, Consiste en el suministro, transporte externo e interno y colocación de cinta PVC para sellos en las juntas de construcción entre losas y muros de los diferentes elementos estructurales de la obra. Incluye tambien los equipos, herramientas y mano de obra necesarios para la correcta ejecución de la actividad.</t>
  </si>
  <si>
    <t>Colocación de Material granular limpio de 1" a 1½"  para filtros, camas de triturado, reemplazos de suelo o la aplicación para la cual sea necesario. Incluye el suministro y transporte interno y externo del material y todo lo necesario para su correcta instalación según diseño y especificaciones de la interventoría. Su medida será en sitio.</t>
  </si>
  <si>
    <t>Concreto de 28Mpa para ALETAS DE ENTRADA Y DE SALIDA, canal, cobertura y escalas disipadoras, mano de obra y formaleta. No incluye refuerzo. Suministro, transporte interno y externo y la colocación de concreto de 28Mpa para cabezote de descarga, canal, cobertura y escalas disipadoras.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t>
  </si>
  <si>
    <t>Concreto de 28Mpa incluye: Suministro, mano de obra, formaleta, transporte interno y externo y la colocación de concreto de 28Mpa para LOSA INFERIOR EN ALETAS.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t>
  </si>
  <si>
    <t>Concreto de 28Mpa incluye: Suministro, mano de obra, formaleta, transporte interno y externo y la colocación de concreto de 28Mpa para MUROS de la cobertura. El precio unitario comprende el diseño de la mezcla de concreto, el suministro, transporte y colocación del mismo; los materiales, equipos (formaleta en ambos lados del muro), herramienta y mano de obra; el suministro, transporte y colocación, los costos por curado y demas  costos necesarios para producir y colocar los concretos especificados, no incluye refuerzo.</t>
  </si>
  <si>
    <t>Concreto de 28Mpa incluye: Suministro, mano de obra, formaleta, transporte interno y externo y la colocación de concreto de 28Mpa para LOSA SUPERIOR, de la cobertura.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t>
  </si>
  <si>
    <t>Viga en concreto de 28 Mpa de 0,50m x 1,0m incluye: Suministro, mano de obra, formaleta, transporte interno y externo y la colocación de concreto. El precio unitario comprende el diseño de la mezcla de concreto, el suministro, transporte y colocación del mismo; los materiales, equipos, herramienta y mano de obra; el suministro, transporte y colocación, los costos por curado y demas  costos necesarios para producir y colocar los concretos especificados, no incluye refuerzo.</t>
  </si>
  <si>
    <t>Suministro, transporte, perforacion de micropilotes d=12cm  a una profundidad maxima de 3,0m. Comprende Suministro, transporte e hincado de pilotes</t>
  </si>
  <si>
    <t>PAVIMENTOS</t>
  </si>
  <si>
    <t>Suministro, transporte, colocación y compactación de base granular al 100% de la densidad del proctor modificado del material. Comprende el suministro, transporte externo e interno, colocación, riego y compactación por medios mecánicos de materiales granulares destinados a servir como base estructural de pavimentos. La base se construirá sobre la sub-base preparada o sobre el afirmado existente aprobado por interventoría. El material se colocará en una o varias capas (según las especificaciones del equipo a utilizar) de acuerdo con los alineamientos, pendientes y dimensiones indicadas en los planos o determinados por la Interventoría y el trabajo podrá extenderse a las bermas y zonas laterales que indique el respectivo proyecto. Los materiales para base deben ser pétreos, procedentes de canteras o depósitos aluviales, compuestos por fragmentos de piedra o grava, compactos y durables, con llenante de arena u otro material mineral finamente dividido, libres de terrones de arcilla, materiales vegetales u otros elementos objetables. Estos materiales deberán cumplir las especificaciones de OO.PP.M. Incluye limpieza de escombros y basuras.</t>
  </si>
  <si>
    <t>Suministro, transporte y colocación de Pavimento en concreto (Incluye cilindrada y riego de liga). Suministro, transporte externo e interno y colocación con maquina extendedora de mezcla asfáltica de acuerdo a las normas y especificaciones de INVIAS y OO.PP.M, dicha mezcla será colocada en caliente y compactada con cilindro vibratorio a la temperatura adecuada. El contratista podrá utilizar para la ejecución de esta actividad los servicios de empresas especializadas en este tipo de trabajo. La actividad incluye los ensayos necesarios a ejecutar a la mezcla en caliente, a los materiales de fabricación de la mezcla y luego al acabado final para garantizar los porcentajes de asfalto, la densidad de la misma y la compactación.</t>
  </si>
  <si>
    <t>OTRAS ACTIVIDADES</t>
  </si>
  <si>
    <t>Suministro, transporte, colocación de Bolsacreto, con equipos de bombeo, para manejo de desvio del agua y facilitar el proceso constructivo</t>
  </si>
  <si>
    <t>A</t>
  </si>
  <si>
    <t>SUBTOTAL COSTO DIRECTO</t>
  </si>
  <si>
    <t>B</t>
  </si>
  <si>
    <t>ADMINISTRACIÓN</t>
  </si>
  <si>
    <t>C</t>
  </si>
  <si>
    <t>D</t>
  </si>
  <si>
    <t>TOTAL COSTOS DIRECTOS (B + C)</t>
  </si>
  <si>
    <t>E</t>
  </si>
  <si>
    <t>COSTO TOTAL DE LA OBRA (A + 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</si>
</sst>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9">
    <numFmt numFmtId="41" formatCode="_-* #,##0_-;\-* #,##0_-;_-* &quot;-&quot;_-;_-@_-"/>
    <numFmt numFmtId="44" formatCode="_-&quot;$&quot;* #,##0.00_-;\-&quot;$&quot;* #,##0.00_-;_-&quot;$&quot;* &quot;-&quot;??_-;_-@_-"/>
    <numFmt numFmtId="43" formatCode="_-* #,##0.00_-;\-* #,##0.00_-;_-* &quot;-&quot;??_-;_-@_-"/>
    <numFmt numFmtId="164" formatCode="_-&quot;$&quot;\ * #,##0_-;\-&quot;$&quot;\ * #,##0_-;_-&quot;$&quot;\ * &quot;-&quot;_-;_-@_-"/>
    <numFmt numFmtId="165" formatCode="_(&quot;$&quot;* #,##0_);_(&quot;$&quot;* \(#,##0\);_(&quot;$&quot;* &quot;-&quot;_);_(@_)"/>
    <numFmt numFmtId="166" formatCode="_(* #,##0_);_(* \(#,##0\);_(* &quot;-&quot;_);_(@_)"/>
    <numFmt numFmtId="167" formatCode="_(&quot;$&quot;* #,##0.00_);_(&quot;$&quot;* \(#,##0.00\);_(&quot;$&quot;* &quot;-&quot;??_);_(@_)"/>
    <numFmt numFmtId="168" formatCode="_(* #,##0.00_);_(* \(#,##0.00\);_(* &quot;-&quot;??_);_(@_)"/>
    <numFmt numFmtId="169" formatCode="_-* #,##0.00\ _€_-;\-* #,##0.00\ _€_-;_-* &quot;-&quot;??\ _€_-;_-@_-"/>
    <numFmt numFmtId="170" formatCode="_(&quot;$&quot;\ * #,##0.00_);_(&quot;$&quot;\ * \(#,##0.00\);_(&quot;$&quot;\ * &quot;-&quot;??_);_(@_)"/>
    <numFmt numFmtId="171" formatCode="_ * #,##0.00_ ;_ * \-#,##0.00_ ;_ * &quot;-&quot;??_ ;_ @_ "/>
    <numFmt numFmtId="172" formatCode="0.0"/>
    <numFmt numFmtId="173" formatCode="0.0000"/>
    <numFmt numFmtId="174" formatCode="##0"/>
    <numFmt numFmtId="175" formatCode="0.000"/>
    <numFmt numFmtId="176" formatCode="_-* #,##0\ _P_t_s_-;\-* #,##0\ _P_t_s_-;_-* &quot;-&quot;??\ _P_t_s_-;_-@_-"/>
    <numFmt numFmtId="177" formatCode="0.00%;\-0.00%;&quot;&quot;"/>
    <numFmt numFmtId="178" formatCode="\$#,##0\ ;&quot;($&quot;#,##0\)"/>
    <numFmt numFmtId="179" formatCode="_ [$€-2]\ * #,##0.00_ ;_ [$€-2]\ * \-#,##0.00_ ;_ [$€-2]\ * &quot;-&quot;??_ "/>
    <numFmt numFmtId="180" formatCode="_([$€]* #,##0.00_);_([$€]* \(#,##0.00\);_([$€]* &quot;-&quot;??_);_(@_)"/>
    <numFmt numFmtId="181" formatCode=";;"/>
    <numFmt numFmtId="182" formatCode="#0&quot;.&quot;000&quot;´&quot;000&quot;.&quot;000"/>
    <numFmt numFmtId="183" formatCode="##0&quot;.&quot;000"/>
    <numFmt numFmtId="184" formatCode="_ * #,##0_ ;_ * \-#,##0_ ;_ * &quot;-&quot;_ ;_ @_ "/>
    <numFmt numFmtId="185" formatCode="[$$-2C0A]#,##0.00"/>
    <numFmt numFmtId="186" formatCode="_([$$-240A]\ * #,##0.00_);_([$$-240A]\ * \(#,##0.00\);_([$$-240A]\ * \-??_);_(@_)"/>
    <numFmt numFmtId="187" formatCode="_ * #,##0.000_ ;_ * \-#,##0.000_ ;_ * \-??_ ;_ @_ "/>
    <numFmt numFmtId="188" formatCode="#,##0.000"/>
    <numFmt numFmtId="189" formatCode="_(* #,##0.00_);_(* \(#,##0.00\);_(* \-??_);_(@_)"/>
    <numFmt numFmtId="190" formatCode="_ * #,##0.00_ ;_ * \-#,##0.00_ ;_ * \-??_ ;_ @_ "/>
    <numFmt numFmtId="191" formatCode="#,##0.0000"/>
    <numFmt numFmtId="192" formatCode="##0&quot;´&quot;000&quot;.&quot;000"/>
    <numFmt numFmtId="193" formatCode="_ &quot;$&quot;\ * #,##0_ ;_ &quot;$&quot;\ * \-#,##0_ ;_ &quot;$&quot;\ * &quot;-&quot;_ ;_ @_ "/>
    <numFmt numFmtId="194" formatCode="_ &quot;$&quot;\ * #,##0.00_ ;_ &quot;$&quot;\ * \-#,##0.00_ ;_ &quot;$&quot;\ * &quot;-&quot;??_ ;_ @_ "/>
    <numFmt numFmtId="195" formatCode="#,##0.0"/>
    <numFmt numFmtId="196" formatCode="_-* #,##0.00\ &quot;$&quot;_-;\-* #,##0.00\ &quot;$&quot;_-;_-* &quot;-&quot;??\ &quot;$&quot;_-;_-@_-"/>
    <numFmt numFmtId="197" formatCode="#0&quot;.&quot;"/>
    <numFmt numFmtId="198" formatCode="_-* #,##0.00\ _$_-;\-* #,##0.00\ _$_-;_-* &quot;-&quot;??\ _$_-;_-@_-"/>
    <numFmt numFmtId="199" formatCode="[$€]#,##0"/>
    <numFmt numFmtId="200" formatCode="&quot;$&quot;\ #,##0.00"/>
    <numFmt numFmtId="201" formatCode="#.00"/>
    <numFmt numFmtId="202" formatCode="&quot;$&quot;#.00"/>
    <numFmt numFmtId="203" formatCode="[$$-240A]\ #,##0.00"/>
    <numFmt numFmtId="204" formatCode="_ [$€]\ * #,##0.00_ ;_ [$€]\ * \-#,##0.00_ ;_ [$€]\ * &quot;-&quot;??_ ;_ @_ "/>
    <numFmt numFmtId="205" formatCode="[$$-240A]\ #,##0.00000000000"/>
    <numFmt numFmtId="206" formatCode="&quot;$&quot;#,##0"/>
    <numFmt numFmtId="207" formatCode="#\ ###\ ###"/>
    <numFmt numFmtId="208" formatCode="_-&quot;$&quot;* #,##0_-;\-&quot;$&quot;* #,##0_-;_-&quot;$&quot;* &quot;-&quot;??_-;_-@_-"/>
    <numFmt numFmtId="209" formatCode="0.0%"/>
  </numFmts>
  <fonts count="55">
    <font>
      <sz val="11"/>
      <color theme="1"/>
      <name val="Calibri"/>
      <family val="2"/>
      <scheme val="minor"/>
    </font>
    <font>
      <sz val="11"/>
      <color indexed="8"/>
      <name val="Calibri"/>
      <family val="2"/>
    </font>
    <font>
      <sz val="11"/>
      <color indexed="8"/>
      <name val="Calibri"/>
      <family val="2"/>
    </font>
    <font>
      <sz val="10"/>
      <name val="Arial"/>
      <family val="2"/>
    </font>
    <font>
      <sz val="8"/>
      <name val="Arial"/>
      <family val="2"/>
    </font>
    <font>
      <sz val="11"/>
      <color indexed="8"/>
      <name val="Calibri"/>
      <family val="2"/>
    </font>
    <font>
      <sz val="12"/>
      <color indexed="8"/>
      <name val="Arial"/>
      <family val="2"/>
    </font>
    <font>
      <sz val="12"/>
      <name val="Arial"/>
      <family val="2"/>
    </font>
    <font>
      <b/>
      <sz val="8"/>
      <color indexed="81"/>
      <name val="Tahoma"/>
      <family val="2"/>
    </font>
    <font>
      <sz val="8"/>
      <color indexed="81"/>
      <name val="Tahoma"/>
      <family val="2"/>
    </font>
    <font>
      <sz val="11"/>
      <color indexed="9"/>
      <name val="Calibri"/>
      <family val="2"/>
    </font>
    <font>
      <sz val="11"/>
      <color indexed="20"/>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8"/>
      <name val="Arial"/>
      <family val="2"/>
    </font>
    <font>
      <sz val="12"/>
      <color indexed="24"/>
      <name val="Arial"/>
      <family val="2"/>
    </font>
    <font>
      <b/>
      <sz val="11"/>
      <color indexed="56"/>
      <name val="Calibri"/>
      <family val="2"/>
    </font>
    <font>
      <sz val="11"/>
      <color indexed="62"/>
      <name val="Calibri"/>
      <family val="2"/>
    </font>
    <font>
      <sz val="10"/>
      <color indexed="8"/>
      <name val="Arial"/>
      <family val="2"/>
    </font>
    <font>
      <i/>
      <sz val="11"/>
      <color indexed="23"/>
      <name val="Calibri"/>
      <family val="2"/>
    </font>
    <font>
      <sz val="1"/>
      <color indexed="8"/>
      <name val="Courier"/>
      <family val="3"/>
    </font>
    <font>
      <b/>
      <sz val="10"/>
      <color indexed="24"/>
      <name val="Modern"/>
      <family val="3"/>
    </font>
    <font>
      <sz val="8"/>
      <color indexed="24"/>
      <name val="Arial"/>
      <family val="2"/>
    </font>
    <font>
      <b/>
      <sz val="18"/>
      <color indexed="24"/>
      <name val="Arial"/>
      <family val="2"/>
    </font>
    <font>
      <b/>
      <sz val="12"/>
      <color indexed="24"/>
      <name val="Arial"/>
      <family val="2"/>
    </font>
    <font>
      <sz val="12"/>
      <color indexed="8"/>
      <name val="Arial"/>
      <family val="2"/>
    </font>
    <font>
      <sz val="11"/>
      <color indexed="60"/>
      <name val="Calibri"/>
      <family val="2"/>
    </font>
    <font>
      <u/>
      <sz val="10"/>
      <color indexed="12"/>
      <name val="Arial"/>
      <family val="2"/>
    </font>
    <font>
      <sz val="11"/>
      <color indexed="8"/>
      <name val="Calibri"/>
      <family val="2"/>
    </font>
    <font>
      <b/>
      <sz val="1"/>
      <color indexed="8"/>
      <name val="Courier"/>
      <family val="3"/>
    </font>
    <font>
      <sz val="10"/>
      <name val="Helv"/>
    </font>
    <font>
      <sz val="10"/>
      <color indexed="24"/>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u/>
      <sz val="10"/>
      <color theme="10"/>
      <name val="Arial"/>
      <family val="2"/>
    </font>
    <font>
      <sz val="11"/>
      <color rgb="FF9C0006"/>
      <name val="Calibri"/>
      <family val="2"/>
      <scheme val="minor"/>
    </font>
    <font>
      <sz val="11"/>
      <color rgb="FF9C6500"/>
      <name val="Calibri"/>
      <family val="2"/>
      <scheme val="minor"/>
    </font>
    <font>
      <sz val="4"/>
      <color theme="1"/>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sz val="8"/>
      <name val="Calibri"/>
      <family val="2"/>
      <scheme val="minor"/>
    </font>
    <font>
      <sz val="12"/>
      <name val="Arial Narrow"/>
      <family val="2"/>
    </font>
    <font>
      <b/>
      <sz val="12"/>
      <name val="Arial Narrow"/>
      <family val="2"/>
    </font>
    <font>
      <vertAlign val="superscript"/>
      <sz val="12"/>
      <name val="Arial Narrow"/>
      <family val="2"/>
    </font>
    <font>
      <b/>
      <sz val="9"/>
      <color indexed="81"/>
      <name val="Tahoma"/>
      <family val="2"/>
    </font>
    <font>
      <sz val="9"/>
      <color indexed="81"/>
      <name val="Tahoma"/>
      <family val="2"/>
    </font>
  </fonts>
  <fills count="7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solid">
        <fgColor indexed="62"/>
        <bgColor indexed="56"/>
      </patternFill>
    </fill>
    <fill>
      <patternFill patternType="solid">
        <fgColor indexed="10"/>
        <bgColor indexed="61"/>
      </patternFill>
    </fill>
    <fill>
      <patternFill patternType="solid">
        <fgColor indexed="57"/>
        <bgColor indexed="21"/>
      </patternFill>
    </fill>
    <fill>
      <patternFill patternType="solid">
        <fgColor indexed="53"/>
        <bgColor indexed="25"/>
      </patternFill>
    </fill>
    <fill>
      <patternFill patternType="solid">
        <fgColor indexed="43"/>
        <b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theme="4" tint="0.79998168889431442"/>
        <bgColor indexed="64"/>
      </patternFill>
    </fill>
  </fills>
  <borders count="1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64"/>
      </left>
      <right style="thin">
        <color indexed="64"/>
      </right>
      <top/>
      <bottom/>
      <diagonal/>
    </border>
    <border>
      <left/>
      <right/>
      <top/>
      <bottom style="medium">
        <color indexed="30"/>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6703">
    <xf numFmtId="0" fontId="0" fillId="0" borderId="0"/>
    <xf numFmtId="0" fontId="3" fillId="0" borderId="0"/>
    <xf numFmtId="0" fontId="3" fillId="0" borderId="0"/>
    <xf numFmtId="0" fontId="5" fillId="2" borderId="0" applyNumberFormat="0" applyBorder="0" applyAlignment="0" applyProtection="0"/>
    <xf numFmtId="0" fontId="5" fillId="3" borderId="0" applyNumberFormat="0" applyBorder="0" applyAlignment="0" applyProtection="0"/>
    <xf numFmtId="0" fontId="5" fillId="4" borderId="0" applyNumberFormat="0" applyBorder="0" applyAlignment="0" applyProtection="0"/>
    <xf numFmtId="0" fontId="5" fillId="5" borderId="0" applyNumberFormat="0" applyBorder="0" applyAlignment="0" applyProtection="0"/>
    <xf numFmtId="0" fontId="5" fillId="6" borderId="0" applyNumberFormat="0" applyBorder="0" applyAlignment="0" applyProtection="0"/>
    <xf numFmtId="0" fontId="5" fillId="7" borderId="0" applyNumberFormat="0" applyBorder="0" applyAlignment="0" applyProtection="0"/>
    <xf numFmtId="0" fontId="34" fillId="43"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5" fillId="8" borderId="0" applyNumberFormat="0" applyBorder="0" applyAlignment="0" applyProtection="0"/>
    <xf numFmtId="0" fontId="34" fillId="44"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5" fillId="9" borderId="0" applyNumberFormat="0" applyBorder="0" applyAlignment="0" applyProtection="0"/>
    <xf numFmtId="0" fontId="34" fillId="45"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5" fillId="10" borderId="0" applyNumberFormat="0" applyBorder="0" applyAlignment="0" applyProtection="0"/>
    <xf numFmtId="0" fontId="34" fillId="46"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34" fillId="47"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5" fillId="12" borderId="0" applyNumberFormat="0" applyBorder="0" applyAlignment="0" applyProtection="0"/>
    <xf numFmtId="0" fontId="34" fillId="48"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5" borderId="0" applyNumberFormat="0" applyBorder="0" applyAlignment="0" applyProtection="0"/>
    <xf numFmtId="0" fontId="5" fillId="14" borderId="0" applyNumberFormat="0" applyBorder="0" applyAlignment="0" applyProtection="0"/>
    <xf numFmtId="0" fontId="5" fillId="17" borderId="0" applyNumberFormat="0" applyBorder="0" applyAlignment="0" applyProtection="0"/>
    <xf numFmtId="0" fontId="34" fillId="49"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34" fillId="50"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34" fillId="51"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5" fillId="20" borderId="0" applyNumberFormat="0" applyBorder="0" applyAlignment="0" applyProtection="0"/>
    <xf numFmtId="0" fontId="34" fillId="52"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5" fillId="11" borderId="0" applyNumberFormat="0" applyBorder="0" applyAlignment="0" applyProtection="0"/>
    <xf numFmtId="0" fontId="34" fillId="53"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5" fillId="18" borderId="0" applyNumberFormat="0" applyBorder="0" applyAlignment="0" applyProtection="0"/>
    <xf numFmtId="0" fontId="34" fillId="54"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5" fillId="21" borderId="0" applyNumberFormat="0" applyBorder="0" applyAlignment="0" applyProtection="0"/>
    <xf numFmtId="0" fontId="10" fillId="22"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25" borderId="0" applyNumberFormat="0" applyBorder="0" applyAlignment="0" applyProtection="0"/>
    <xf numFmtId="0" fontId="35" fillId="55"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10" fillId="26" borderId="0" applyNumberFormat="0" applyBorder="0" applyAlignment="0" applyProtection="0"/>
    <xf numFmtId="0" fontId="35" fillId="56"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35" fillId="57"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10" fillId="20" borderId="0" applyNumberFormat="0" applyBorder="0" applyAlignment="0" applyProtection="0"/>
    <xf numFmtId="0" fontId="35" fillId="58"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35" fillId="59"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35" fillId="60"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10" fillId="33" borderId="0" applyNumberFormat="0" applyBorder="0" applyAlignment="0" applyProtection="0"/>
    <xf numFmtId="0" fontId="3" fillId="0" borderId="0" applyNumberFormat="0" applyFill="0" applyBorder="0" applyAlignment="0" applyProtection="0"/>
    <xf numFmtId="0" fontId="11" fillId="3"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12" fillId="10" borderId="0" applyNumberFormat="0" applyBorder="0" applyAlignment="0" applyProtection="0"/>
    <xf numFmtId="0" fontId="36" fillId="61" borderId="0" applyNumberFormat="0" applyBorder="0" applyAlignment="0" applyProtection="0"/>
    <xf numFmtId="0" fontId="13" fillId="34" borderId="1" applyNumberFormat="0" applyAlignment="0" applyProtection="0"/>
    <xf numFmtId="0" fontId="37" fillId="62" borderId="7" applyNumberFormat="0" applyAlignment="0" applyProtection="0"/>
    <xf numFmtId="0" fontId="13" fillId="35" borderId="1" applyNumberFormat="0" applyAlignment="0" applyProtection="0"/>
    <xf numFmtId="0" fontId="13" fillId="35" borderId="1" applyNumberFormat="0" applyAlignment="0" applyProtection="0"/>
    <xf numFmtId="0" fontId="13" fillId="35" borderId="1" applyNumberFormat="0" applyAlignment="0" applyProtection="0"/>
    <xf numFmtId="0" fontId="13" fillId="35" borderId="1" applyNumberFormat="0" applyAlignment="0" applyProtection="0"/>
    <xf numFmtId="0" fontId="13" fillId="35" borderId="1" applyNumberFormat="0" applyAlignment="0" applyProtection="0"/>
    <xf numFmtId="0" fontId="38" fillId="63" borderId="8" applyNumberFormat="0" applyAlignment="0" applyProtection="0"/>
    <xf numFmtId="0" fontId="14" fillId="37" borderId="2" applyNumberFormat="0" applyAlignment="0" applyProtection="0"/>
    <xf numFmtId="0" fontId="14" fillId="37" borderId="2" applyNumberFormat="0" applyAlignment="0" applyProtection="0"/>
    <xf numFmtId="0" fontId="14" fillId="37" borderId="2" applyNumberFormat="0" applyAlignment="0" applyProtection="0"/>
    <xf numFmtId="0" fontId="14" fillId="37" borderId="2" applyNumberFormat="0" applyAlignment="0" applyProtection="0"/>
    <xf numFmtId="0" fontId="14" fillId="37" borderId="2" applyNumberFormat="0" applyAlignment="0" applyProtection="0"/>
    <xf numFmtId="0" fontId="39" fillId="0" borderId="9"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5" fillId="0" borderId="3" applyNumberFormat="0" applyFill="0" applyAlignment="0" applyProtection="0"/>
    <xf numFmtId="0" fontId="14" fillId="36" borderId="2" applyNumberFormat="0" applyAlignment="0" applyProtection="0"/>
    <xf numFmtId="174" fontId="4" fillId="0" borderId="4">
      <alignment horizontal="right"/>
    </xf>
    <xf numFmtId="2" fontId="4" fillId="0" borderId="0"/>
    <xf numFmtId="175" fontId="4" fillId="0" borderId="0"/>
    <xf numFmtId="173" fontId="16" fillId="0" borderId="0"/>
    <xf numFmtId="176" fontId="3" fillId="0" borderId="0">
      <protection locked="0"/>
    </xf>
    <xf numFmtId="166" fontId="3" fillId="0" borderId="0" applyFont="0" applyFill="0" applyBorder="0" applyAlignment="0" applyProtection="0"/>
    <xf numFmtId="168" fontId="3" fillId="0" borderId="0" applyFont="0" applyFill="0" applyBorder="0" applyAlignment="0" applyProtection="0"/>
    <xf numFmtId="3" fontId="3" fillId="0" borderId="0" applyFill="0" applyBorder="0" applyAlignment="0" applyProtection="0"/>
    <xf numFmtId="3" fontId="3" fillId="0" borderId="0" applyFill="0" applyBorder="0" applyAlignment="0" applyProtection="0"/>
    <xf numFmtId="3" fontId="3" fillId="0" borderId="0" applyFill="0" applyBorder="0" applyAlignment="0" applyProtection="0"/>
    <xf numFmtId="3" fontId="7" fillId="0" borderId="0" applyFont="0" applyFill="0" applyBorder="0" applyAlignment="0" applyProtection="0"/>
    <xf numFmtId="3" fontId="3" fillId="0" borderId="0" applyFill="0" applyBorder="0" applyAlignment="0" applyProtection="0"/>
    <xf numFmtId="3" fontId="33" fillId="0" borderId="0" applyFont="0" applyFill="0" applyBorder="0" applyAlignment="0" applyProtection="0"/>
    <xf numFmtId="177" fontId="3" fillId="0" borderId="0">
      <protection locked="0"/>
    </xf>
    <xf numFmtId="165" fontId="3" fillId="0" borderId="0" applyFont="0" applyFill="0" applyBorder="0" applyAlignment="0" applyProtection="0"/>
    <xf numFmtId="167" fontId="3" fillId="0" borderId="0" applyFont="0" applyFill="0" applyBorder="0" applyAlignment="0" applyProtection="0"/>
    <xf numFmtId="178" fontId="3" fillId="0" borderId="0" applyFill="0" applyBorder="0" applyAlignment="0" applyProtection="0"/>
    <xf numFmtId="178" fontId="3" fillId="0" borderId="0" applyFill="0" applyBorder="0" applyAlignment="0" applyProtection="0"/>
    <xf numFmtId="178" fontId="3" fillId="0" borderId="0" applyFill="0" applyBorder="0" applyAlignment="0" applyProtection="0"/>
    <xf numFmtId="178" fontId="3" fillId="0" borderId="0" applyFill="0" applyBorder="0" applyAlignment="0" applyProtection="0"/>
    <xf numFmtId="0" fontId="17" fillId="0" borderId="0" applyFill="0" applyBorder="0" applyAlignment="0" applyProtection="0"/>
    <xf numFmtId="0" fontId="3" fillId="0" borderId="0" applyFill="0" applyBorder="0" applyAlignment="0" applyProtection="0"/>
    <xf numFmtId="0" fontId="3"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17" fillId="0" borderId="0" applyFill="0" applyBorder="0" applyAlignment="0" applyProtection="0"/>
    <xf numFmtId="0" fontId="3" fillId="0" borderId="0" applyFill="0" applyBorder="0" applyAlignment="0" applyProtection="0"/>
    <xf numFmtId="0" fontId="3" fillId="0" borderId="0" applyFill="0" applyBorder="0" applyAlignment="0" applyProtection="0"/>
    <xf numFmtId="0" fontId="3" fillId="0" borderId="0" applyFill="0" applyBorder="0" applyAlignment="0" applyProtection="0"/>
    <xf numFmtId="0" fontId="3" fillId="0" borderId="0" applyFill="0" applyBorder="0" applyAlignment="0" applyProtection="0"/>
    <xf numFmtId="0" fontId="3" fillId="0" borderId="0" applyFill="0" applyBorder="0" applyAlignment="0" applyProtection="0"/>
    <xf numFmtId="0" fontId="22" fillId="0" borderId="0">
      <protection locked="0"/>
    </xf>
    <xf numFmtId="0" fontId="31" fillId="0" borderId="0">
      <protection locked="0"/>
    </xf>
    <xf numFmtId="0" fontId="31" fillId="0" borderId="0">
      <protection locked="0"/>
    </xf>
    <xf numFmtId="0" fontId="34" fillId="0" borderId="0"/>
    <xf numFmtId="0" fontId="40"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35" fillId="64"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10" fillId="38" borderId="0" applyNumberFormat="0" applyBorder="0" applyAlignment="0" applyProtection="0"/>
    <xf numFmtId="0" fontId="35" fillId="65"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10" fillId="39" borderId="0" applyNumberFormat="0" applyBorder="0" applyAlignment="0" applyProtection="0"/>
    <xf numFmtId="0" fontId="35" fillId="66"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10" fillId="40" borderId="0" applyNumberFormat="0" applyBorder="0" applyAlignment="0" applyProtection="0"/>
    <xf numFmtId="0" fontId="35" fillId="6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10" fillId="27" borderId="0" applyNumberFormat="0" applyBorder="0" applyAlignment="0" applyProtection="0"/>
    <xf numFmtId="0" fontId="35" fillId="6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10" fillId="28" borderId="0" applyNumberFormat="0" applyBorder="0" applyAlignment="0" applyProtection="0"/>
    <xf numFmtId="0" fontId="35" fillId="69"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10" fillId="41" borderId="0" applyNumberFormat="0" applyBorder="0" applyAlignment="0" applyProtection="0"/>
    <xf numFmtId="0" fontId="41" fillId="70" borderId="7" applyNumberFormat="0" applyAlignment="0" applyProtection="0"/>
    <xf numFmtId="0" fontId="19" fillId="13" borderId="1" applyNumberFormat="0" applyAlignment="0" applyProtection="0"/>
    <xf numFmtId="0" fontId="19" fillId="13" borderId="1" applyNumberFormat="0" applyAlignment="0" applyProtection="0"/>
    <xf numFmtId="0" fontId="19" fillId="13" borderId="1" applyNumberFormat="0" applyAlignment="0" applyProtection="0"/>
    <xf numFmtId="0" fontId="19" fillId="13" borderId="1" applyNumberFormat="0" applyAlignment="0" applyProtection="0"/>
    <xf numFmtId="0" fontId="19" fillId="13" borderId="1" applyNumberFormat="0" applyAlignment="0" applyProtection="0"/>
    <xf numFmtId="0" fontId="20" fillId="0" borderId="0">
      <alignment vertical="top"/>
    </xf>
    <xf numFmtId="179" fontId="3" fillId="0" borderId="0" applyFont="0" applyFill="0" applyBorder="0" applyAlignment="0" applyProtection="0"/>
    <xf numFmtId="179" fontId="3" fillId="0" borderId="0" applyFont="0" applyFill="0" applyBorder="0" applyAlignment="0" applyProtection="0"/>
    <xf numFmtId="179" fontId="3" fillId="0" borderId="0" applyFont="0" applyFill="0" applyBorder="0" applyAlignment="0" applyProtection="0"/>
    <xf numFmtId="180" fontId="3" fillId="0" borderId="0" applyFont="0" applyFill="0" applyBorder="0" applyAlignment="0" applyProtection="0"/>
    <xf numFmtId="204" fontId="3" fillId="0" borderId="0" applyFont="0" applyFill="0" applyBorder="0" applyAlignment="0" applyProtection="0"/>
    <xf numFmtId="179" fontId="3" fillId="0" borderId="0" applyFont="0" applyFill="0" applyBorder="0" applyAlignment="0" applyProtection="0"/>
    <xf numFmtId="180" fontId="3" fillId="0" borderId="0" applyFont="0" applyFill="0" applyBorder="0" applyAlignment="0" applyProtection="0"/>
    <xf numFmtId="179" fontId="3" fillId="0" borderId="0" applyFont="0" applyFill="0" applyBorder="0" applyAlignment="0" applyProtection="0"/>
    <xf numFmtId="180" fontId="3" fillId="0" borderId="0" applyFont="0" applyFill="0" applyBorder="0" applyAlignment="0" applyProtection="0"/>
    <xf numFmtId="199" fontId="3" fillId="0" borderId="0" applyFont="0" applyFill="0" applyBorder="0" applyAlignment="0" applyProtection="0"/>
    <xf numFmtId="204" fontId="3" fillId="0" borderId="0" applyFont="0" applyFill="0" applyBorder="0" applyAlignment="0" applyProtection="0"/>
    <xf numFmtId="0" fontId="21" fillId="0" borderId="0" applyNumberFormat="0" applyFill="0" applyBorder="0" applyAlignment="0" applyProtection="0"/>
    <xf numFmtId="181" fontId="22" fillId="0" borderId="0">
      <protection locked="0"/>
    </xf>
    <xf numFmtId="181" fontId="22" fillId="0" borderId="0">
      <protection locked="0"/>
    </xf>
    <xf numFmtId="181" fontId="22" fillId="0" borderId="0">
      <protection locked="0"/>
    </xf>
    <xf numFmtId="181" fontId="22" fillId="0" borderId="0">
      <protection locked="0"/>
    </xf>
    <xf numFmtId="181" fontId="22" fillId="0" borderId="0">
      <protection locked="0"/>
    </xf>
    <xf numFmtId="181" fontId="22" fillId="0" borderId="0">
      <protection locked="0"/>
    </xf>
    <xf numFmtId="181" fontId="22" fillId="0" borderId="0">
      <protection locked="0"/>
    </xf>
    <xf numFmtId="201" fontId="22" fillId="0" borderId="0">
      <protection locked="0"/>
    </xf>
    <xf numFmtId="4" fontId="22" fillId="0" borderId="0">
      <protection locked="0"/>
    </xf>
    <xf numFmtId="2" fontId="17" fillId="0" borderId="0" applyFill="0" applyBorder="0" applyAlignment="0" applyProtection="0"/>
    <xf numFmtId="2" fontId="3" fillId="0" borderId="0" applyFill="0" applyBorder="0" applyAlignment="0" applyProtection="0"/>
    <xf numFmtId="2" fontId="3"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17" fillId="0" borderId="0" applyFill="0" applyBorder="0" applyAlignment="0" applyProtection="0"/>
    <xf numFmtId="2" fontId="3" fillId="0" borderId="0" applyFill="0" applyBorder="0" applyAlignment="0" applyProtection="0"/>
    <xf numFmtId="2" fontId="3" fillId="0" borderId="0" applyFill="0" applyBorder="0" applyAlignment="0" applyProtection="0"/>
    <xf numFmtId="2" fontId="3" fillId="0" borderId="0" applyFill="0" applyBorder="0" applyAlignment="0" applyProtection="0"/>
    <xf numFmtId="2" fontId="3" fillId="0" borderId="0" applyFill="0" applyBorder="0" applyAlignment="0" applyProtection="0"/>
    <xf numFmtId="2" fontId="3" fillId="0" borderId="0" applyFill="0" applyBorder="0" applyAlignment="0" applyProtection="0"/>
    <xf numFmtId="0" fontId="12" fillId="4" borderId="0" applyNumberFormat="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18" fillId="0" borderId="5" applyNumberFormat="0" applyFill="0" applyAlignment="0" applyProtection="0"/>
    <xf numFmtId="0" fontId="18"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42"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43" fillId="71"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9" fillId="7" borderId="1" applyNumberFormat="0" applyAlignment="0" applyProtection="0"/>
    <xf numFmtId="0" fontId="15" fillId="0" borderId="3" applyNumberFormat="0" applyFill="0" applyAlignment="0" applyProtection="0"/>
    <xf numFmtId="3" fontId="7" fillId="0" borderId="6" applyProtection="0">
      <alignment vertical="center" wrapText="1"/>
    </xf>
    <xf numFmtId="182" fontId="4" fillId="0" borderId="0">
      <alignment horizontal="right"/>
    </xf>
    <xf numFmtId="183" fontId="4" fillId="0" borderId="0" applyFont="0" applyFill="0" applyBorder="0" applyAlignment="0">
      <alignment horizontal="center"/>
    </xf>
    <xf numFmtId="184" fontId="3" fillId="0" borderId="0" applyFont="0" applyFill="0" applyBorder="0" applyAlignment="0" applyProtection="0"/>
    <xf numFmtId="185" fontId="3" fillId="0" borderId="0" applyFont="0" applyFill="0" applyBorder="0" applyAlignment="0" applyProtection="0"/>
    <xf numFmtId="185" fontId="3" fillId="0" borderId="0" applyFont="0" applyFill="0" applyBorder="0" applyAlignment="0" applyProtection="0"/>
    <xf numFmtId="185" fontId="3" fillId="0" borderId="0" applyFont="0" applyFill="0" applyBorder="0" applyAlignment="0" applyProtection="0"/>
    <xf numFmtId="185" fontId="3" fillId="0" borderId="0" applyFont="0" applyFill="0" applyBorder="0" applyAlignment="0" applyProtection="0"/>
    <xf numFmtId="166" fontId="5" fillId="0" borderId="0" applyFont="0" applyFill="0" applyBorder="0" applyAlignment="0" applyProtection="0"/>
    <xf numFmtId="41" fontId="2" fillId="0" borderId="0" applyFont="0" applyFill="0" applyBorder="0" applyAlignment="0" applyProtection="0"/>
    <xf numFmtId="2" fontId="3" fillId="0" borderId="0" applyBorder="0"/>
    <xf numFmtId="2" fontId="3" fillId="0" borderId="0" applyBorder="0"/>
    <xf numFmtId="2" fontId="3" fillId="0" borderId="0" applyBorder="0"/>
    <xf numFmtId="2" fontId="3" fillId="0" borderId="0" applyBorder="0"/>
    <xf numFmtId="165" fontId="3" fillId="0" borderId="0" applyFont="0" applyFill="0" applyBorder="0" applyAlignment="0" applyProtection="0"/>
    <xf numFmtId="165"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95" fontId="3" fillId="0" borderId="0" applyFill="0" applyBorder="0" applyAlignment="0" applyProtection="0"/>
    <xf numFmtId="171" fontId="3" fillId="0" borderId="0" applyFont="0" applyFill="0" applyBorder="0" applyAlignment="0" applyProtection="0"/>
    <xf numFmtId="169"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9" fontId="2"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1" fontId="3" fillId="0" borderId="0" applyFont="0" applyFill="0" applyBorder="0" applyAlignment="0" applyProtection="0"/>
    <xf numFmtId="19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8" fontId="3" fillId="0" borderId="0" applyFont="0" applyFill="0" applyBorder="0" applyAlignment="0" applyProtection="0"/>
    <xf numFmtId="19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1"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5"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5" fontId="3" fillId="0" borderId="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71" fontId="3"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86" fontId="3" fillId="0" borderId="0" applyFill="0" applyBorder="0" applyAlignment="0" applyProtection="0"/>
    <xf numFmtId="171" fontId="3" fillId="0" borderId="0" applyFont="0" applyFill="0" applyBorder="0" applyAlignment="0" applyProtection="0"/>
    <xf numFmtId="168" fontId="3" fillId="0" borderId="0" applyFont="0" applyFill="0" applyBorder="0" applyAlignment="0" applyProtection="0"/>
    <xf numFmtId="43" fontId="2" fillId="0" borderId="0" applyFont="0" applyFill="0" applyBorder="0" applyAlignment="0" applyProtection="0"/>
    <xf numFmtId="43" fontId="3" fillId="0" borderId="0" applyFont="0" applyFill="0" applyBorder="0" applyAlignment="0" applyProtection="0"/>
    <xf numFmtId="19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7" fontId="3" fillId="0" borderId="0" applyFill="0" applyBorder="0" applyAlignment="0" applyProtection="0"/>
    <xf numFmtId="187" fontId="3" fillId="0" borderId="0" applyFill="0" applyBorder="0" applyAlignment="0" applyProtection="0"/>
    <xf numFmtId="187" fontId="3" fillId="0" borderId="0" applyFill="0" applyBorder="0" applyAlignment="0" applyProtection="0"/>
    <xf numFmtId="187" fontId="3" fillId="0" borderId="0" applyFill="0" applyBorder="0" applyAlignment="0" applyProtection="0"/>
    <xf numFmtId="187" fontId="3"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89" fontId="3" fillId="0" borderId="0" applyFill="0" applyBorder="0" applyAlignment="0" applyProtection="0"/>
    <xf numFmtId="189" fontId="3" fillId="0" borderId="0" applyFill="0" applyBorder="0" applyAlignment="0" applyProtection="0"/>
    <xf numFmtId="189" fontId="3" fillId="0" borderId="0" applyFill="0" applyBorder="0" applyAlignment="0" applyProtection="0"/>
    <xf numFmtId="189" fontId="3" fillId="0" borderId="0" applyFill="0" applyBorder="0" applyAlignment="0" applyProtection="0"/>
    <xf numFmtId="190" fontId="3" fillId="0" borderId="0" applyFill="0" applyBorder="0" applyAlignment="0" applyProtection="0"/>
    <xf numFmtId="190" fontId="3" fillId="0" borderId="0" applyFill="0" applyBorder="0" applyAlignment="0" applyProtection="0"/>
    <xf numFmtId="190" fontId="3" fillId="0" borderId="0" applyFill="0" applyBorder="0" applyAlignment="0" applyProtection="0"/>
    <xf numFmtId="190" fontId="3" fillId="0" borderId="0" applyFill="0" applyBorder="0" applyAlignment="0" applyProtection="0"/>
    <xf numFmtId="191" fontId="3" fillId="0" borderId="0" applyFill="0" applyBorder="0" applyAlignment="0" applyProtection="0"/>
    <xf numFmtId="191" fontId="3" fillId="0" borderId="0" applyFill="0" applyBorder="0" applyAlignment="0" applyProtection="0"/>
    <xf numFmtId="169" fontId="5" fillId="0" borderId="0" applyFont="0" applyFill="0" applyBorder="0" applyAlignment="0" applyProtection="0"/>
    <xf numFmtId="172" fontId="5" fillId="0" borderId="0" applyFont="0" applyFill="0" applyBorder="0" applyAlignment="0" applyProtection="0"/>
    <xf numFmtId="169" fontId="5" fillId="0" borderId="0" applyFont="0" applyFill="0" applyBorder="0" applyAlignment="0" applyProtection="0"/>
    <xf numFmtId="192" fontId="4" fillId="0" borderId="0">
      <alignment horizontal="right"/>
    </xf>
    <xf numFmtId="193"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44" fontId="3" fillId="0" borderId="0" applyFont="0" applyFill="0" applyBorder="0" applyAlignment="0" applyProtection="0"/>
    <xf numFmtId="170" fontId="5"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5"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3"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5" fillId="0" borderId="0" applyFont="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70" fontId="5" fillId="0" borderId="0" applyFont="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2" fillId="0" borderId="0" applyFont="0" applyFill="0" applyBorder="0" applyAlignment="0" applyProtection="0"/>
    <xf numFmtId="170" fontId="1" fillId="0" borderId="0" applyFont="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88"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5"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4" fontId="3" fillId="0" borderId="0" applyFont="0" applyFill="0" applyBorder="0" applyAlignment="0" applyProtection="0"/>
    <xf numFmtId="175" fontId="3" fillId="0" borderId="0" applyFont="0" applyFill="0" applyBorder="0" applyAlignment="0" applyProtection="0"/>
    <xf numFmtId="200" fontId="2"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5" fontId="3"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5"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70" fontId="5" fillId="0" borderId="0" applyFont="0" applyFill="0" applyBorder="0" applyAlignment="0" applyProtection="0"/>
    <xf numFmtId="195" fontId="3" fillId="0" borderId="0" applyFill="0" applyBorder="0" applyAlignment="0" applyProtection="0"/>
    <xf numFmtId="195" fontId="3" fillId="0" borderId="0" applyFill="0" applyBorder="0" applyAlignment="0" applyProtection="0"/>
    <xf numFmtId="195" fontId="3" fillId="0" borderId="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2" fontId="3" fillId="0" borderId="0" applyFont="0" applyFill="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ont="0" applyFill="0" applyBorder="0" applyAlignment="0" applyProtection="0"/>
    <xf numFmtId="194" fontId="3" fillId="0" borderId="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94" fontId="3" fillId="0" borderId="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94" fontId="3" fillId="0" borderId="0" applyFont="0" applyFill="0" applyBorder="0" applyAlignment="0" applyProtection="0"/>
    <xf numFmtId="196" fontId="5"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170" fontId="2" fillId="0" borderId="0" applyFont="0" applyFill="0" applyBorder="0" applyAlignment="0" applyProtection="0"/>
    <xf numFmtId="44" fontId="30"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94" fontId="3" fillId="0" borderId="0" applyFont="0" applyFill="0" applyBorder="0" applyAlignment="0" applyProtection="0"/>
    <xf numFmtId="170" fontId="27" fillId="0" borderId="0" applyFont="0" applyFill="0" applyBorder="0" applyAlignment="0" applyProtection="0"/>
    <xf numFmtId="170" fontId="27"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94" fontId="3" fillId="0" borderId="0" applyFont="0" applyFill="0" applyBorder="0" applyAlignment="0" applyProtection="0"/>
    <xf numFmtId="170" fontId="5" fillId="0" borderId="0" applyFont="0" applyFill="0" applyBorder="0" applyAlignment="0" applyProtection="0"/>
    <xf numFmtId="202" fontId="22" fillId="0" borderId="0">
      <protection locked="0"/>
    </xf>
    <xf numFmtId="0" fontId="44" fillId="7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0" fontId="28" fillId="42" borderId="0" applyNumberFormat="0" applyBorder="0" applyAlignment="0" applyProtection="0"/>
    <xf numFmtId="197" fontId="4" fillId="0" borderId="0" applyFont="0" applyFill="0" applyBorder="0" applyAlignment="0">
      <alignment horizontal="center"/>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4" fillId="0" borderId="0"/>
    <xf numFmtId="0" fontId="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 fillId="0" borderId="0"/>
    <xf numFmtId="0" fontId="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4" fillId="0" borderId="0"/>
    <xf numFmtId="0" fontId="3" fillId="0" borderId="0"/>
    <xf numFmtId="0" fontId="3" fillId="0" borderId="0"/>
    <xf numFmtId="164" fontId="34" fillId="0" borderId="0" applyFont="0" applyFill="0" applyBorder="0" applyAlignment="0" applyProtection="0"/>
    <xf numFmtId="9" fontId="34" fillId="0" borderId="0" applyFont="0" applyFill="0" applyBorder="0" applyAlignment="0" applyProtection="0"/>
    <xf numFmtId="164" fontId="34" fillId="0" borderId="0" applyFont="0" applyFill="0" applyBorder="0" applyAlignment="0" applyProtection="0"/>
    <xf numFmtId="170" fontId="3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175" fontId="3" fillId="0" borderId="0" applyFont="0" applyFill="0" applyBorder="0" applyAlignment="0" applyProtection="0"/>
  </cellStyleXfs>
  <cellXfs count="90">
    <xf numFmtId="0" fontId="0" fillId="0" borderId="0" xfId="0"/>
    <xf numFmtId="0" fontId="46" fillId="73" borderId="6" xfId="0" applyFont="1" applyFill="1" applyBorder="1" applyAlignment="1">
      <alignment horizontal="center" vertical="center" wrapText="1"/>
    </xf>
    <xf numFmtId="0" fontId="0" fillId="0" borderId="6" xfId="0" applyBorder="1" applyAlignment="1">
      <alignment vertical="center" wrapText="1"/>
    </xf>
    <xf numFmtId="203" fontId="46" fillId="73" borderId="6" xfId="0" applyNumberFormat="1" applyFont="1" applyFill="1" applyBorder="1" applyAlignment="1">
      <alignment horizontal="center" vertical="center" wrapText="1"/>
    </xf>
    <xf numFmtId="0" fontId="0" fillId="0" borderId="6" xfId="0" applyBorder="1" applyAlignment="1">
      <alignment horizontal="justify" vertical="center" wrapText="1"/>
    </xf>
    <xf numFmtId="10" fontId="0" fillId="0" borderId="6" xfId="0" applyNumberFormat="1" applyBorder="1" applyAlignment="1">
      <alignment vertical="center" wrapText="1"/>
    </xf>
    <xf numFmtId="0" fontId="0" fillId="73" borderId="6" xfId="0" applyFill="1" applyBorder="1" applyAlignment="1">
      <alignment horizontal="center" vertical="center" wrapText="1"/>
    </xf>
    <xf numFmtId="203" fontId="0" fillId="73" borderId="6" xfId="0" applyNumberFormat="1" applyFill="1" applyBorder="1" applyAlignment="1">
      <alignment vertical="center" wrapText="1"/>
    </xf>
    <xf numFmtId="0" fontId="0" fillId="0" borderId="0" xfId="0" applyAlignment="1">
      <alignment horizontal="center" vertical="center" wrapText="1"/>
    </xf>
    <xf numFmtId="0" fontId="0" fillId="0" borderId="0" xfId="0" applyAlignment="1">
      <alignment vertical="center" wrapText="1"/>
    </xf>
    <xf numFmtId="0" fontId="45" fillId="0" borderId="0" xfId="0" applyFont="1" applyAlignment="1">
      <alignment vertical="center" wrapText="1"/>
    </xf>
    <xf numFmtId="0" fontId="0" fillId="73" borderId="6" xfId="0" applyFill="1" applyBorder="1" applyAlignment="1">
      <alignment vertical="center" wrapText="1"/>
    </xf>
    <xf numFmtId="203" fontId="0" fillId="0" borderId="0" xfId="0" applyNumberFormat="1" applyAlignment="1">
      <alignment vertical="center" wrapText="1"/>
    </xf>
    <xf numFmtId="0" fontId="0" fillId="73" borderId="6" xfId="0" applyFill="1" applyBorder="1" applyAlignment="1">
      <alignment horizontal="justify" vertical="center" wrapText="1"/>
    </xf>
    <xf numFmtId="0" fontId="0" fillId="0" borderId="0" xfId="0" applyAlignment="1">
      <alignment horizontal="justify" vertical="center" wrapText="1"/>
    </xf>
    <xf numFmtId="10" fontId="0" fillId="73" borderId="6" xfId="0" applyNumberFormat="1" applyFill="1" applyBorder="1" applyAlignment="1">
      <alignment vertical="center" wrapText="1"/>
    </xf>
    <xf numFmtId="10" fontId="0" fillId="0" borderId="0" xfId="0" applyNumberFormat="1" applyAlignment="1">
      <alignment vertical="center" wrapText="1"/>
    </xf>
    <xf numFmtId="2" fontId="0" fillId="0" borderId="6" xfId="0" applyNumberFormat="1" applyBorder="1" applyAlignment="1">
      <alignment horizontal="center" vertical="center" wrapText="1"/>
    </xf>
    <xf numFmtId="2" fontId="0" fillId="73" borderId="6" xfId="0" applyNumberFormat="1" applyFill="1" applyBorder="1" applyAlignment="1">
      <alignment horizontal="center" vertical="center" wrapText="1"/>
    </xf>
    <xf numFmtId="2" fontId="0" fillId="0" borderId="0" xfId="0" applyNumberFormat="1" applyAlignment="1">
      <alignment horizontal="center" vertical="center" wrapText="1"/>
    </xf>
    <xf numFmtId="0" fontId="0" fillId="0" borderId="6" xfId="0" applyBorder="1" applyAlignment="1">
      <alignment horizontal="center" vertical="center" wrapText="1"/>
    </xf>
    <xf numFmtId="203" fontId="0" fillId="0" borderId="6" xfId="0" applyNumberFormat="1" applyBorder="1" applyAlignment="1">
      <alignment vertical="center" wrapText="1"/>
    </xf>
    <xf numFmtId="0" fontId="45" fillId="0" borderId="6" xfId="0" applyFont="1" applyBorder="1" applyAlignment="1">
      <alignment horizontal="center" vertical="center" wrapText="1"/>
    </xf>
    <xf numFmtId="0" fontId="45" fillId="0" borderId="6" xfId="0" applyFont="1" applyBorder="1" applyAlignment="1">
      <alignment horizontal="justify" vertical="center" wrapText="1"/>
    </xf>
    <xf numFmtId="203" fontId="45" fillId="0" borderId="6" xfId="0" applyNumberFormat="1" applyFont="1" applyBorder="1" applyAlignment="1">
      <alignment vertical="center" wrapText="1"/>
    </xf>
    <xf numFmtId="0" fontId="45" fillId="0" borderId="6" xfId="0" applyFont="1" applyBorder="1" applyAlignment="1">
      <alignment vertical="center" wrapText="1"/>
    </xf>
    <xf numFmtId="10" fontId="45" fillId="0" borderId="6" xfId="0" applyNumberFormat="1" applyFont="1" applyBorder="1" applyAlignment="1">
      <alignment vertical="center" wrapText="1"/>
    </xf>
    <xf numFmtId="2" fontId="45" fillId="0" borderId="6" xfId="0" applyNumberFormat="1" applyFont="1" applyBorder="1" applyAlignment="1">
      <alignment horizontal="center" vertical="center" wrapText="1"/>
    </xf>
    <xf numFmtId="10" fontId="46" fillId="73" borderId="6" xfId="0" applyNumberFormat="1" applyFont="1" applyFill="1" applyBorder="1" applyAlignment="1">
      <alignment horizontal="center" vertical="center" wrapText="1"/>
    </xf>
    <xf numFmtId="2" fontId="46" fillId="73" borderId="6" xfId="0" applyNumberFormat="1" applyFont="1" applyFill="1" applyBorder="1" applyAlignment="1">
      <alignment horizontal="center" vertical="center" wrapText="1"/>
    </xf>
    <xf numFmtId="203" fontId="46" fillId="73" borderId="6" xfId="0" applyNumberFormat="1" applyFont="1" applyFill="1" applyBorder="1" applyAlignment="1">
      <alignment vertical="center" wrapText="1"/>
    </xf>
    <xf numFmtId="205" fontId="0" fillId="0" borderId="0" xfId="0" applyNumberFormat="1" applyAlignment="1">
      <alignment horizontal="justify" vertical="center" wrapText="1"/>
    </xf>
    <xf numFmtId="164" fontId="0" fillId="0" borderId="0" xfId="6695" applyFont="1" applyAlignment="1">
      <alignment vertical="center" wrapText="1"/>
    </xf>
    <xf numFmtId="1" fontId="0" fillId="0" borderId="0" xfId="0" applyNumberFormat="1"/>
    <xf numFmtId="0" fontId="46" fillId="74" borderId="0" xfId="0" applyFont="1" applyFill="1"/>
    <xf numFmtId="164" fontId="46" fillId="74" borderId="0" xfId="6695" applyFont="1" applyFill="1"/>
    <xf numFmtId="0" fontId="50" fillId="0" borderId="0" xfId="0" applyFont="1" applyAlignment="1">
      <alignment horizontal="center"/>
    </xf>
    <xf numFmtId="0" fontId="50" fillId="0" borderId="0" xfId="0" applyFont="1"/>
    <xf numFmtId="206" fontId="50" fillId="0" borderId="0" xfId="0" applyNumberFormat="1" applyFont="1" applyAlignment="1">
      <alignment horizontal="center"/>
    </xf>
    <xf numFmtId="49" fontId="51" fillId="76" borderId="6" xfId="1316" applyNumberFormat="1" applyFont="1" applyFill="1" applyBorder="1" applyAlignment="1">
      <alignment horizontal="center" wrapText="1"/>
    </xf>
    <xf numFmtId="0" fontId="51" fillId="76" borderId="6" xfId="1316" applyFont="1" applyFill="1" applyBorder="1" applyAlignment="1">
      <alignment horizontal="center" vertical="center" wrapText="1"/>
    </xf>
    <xf numFmtId="207" fontId="51" fillId="76" borderId="6" xfId="1316" applyNumberFormat="1" applyFont="1" applyFill="1" applyBorder="1" applyAlignment="1">
      <alignment horizontal="center" vertical="center" wrapText="1"/>
    </xf>
    <xf numFmtId="206" fontId="51" fillId="76" borderId="6" xfId="1316" applyNumberFormat="1" applyFont="1" applyFill="1" applyBorder="1" applyAlignment="1">
      <alignment horizontal="center" vertical="center" wrapText="1"/>
    </xf>
    <xf numFmtId="49" fontId="51" fillId="75" borderId="6" xfId="1316" applyNumberFormat="1" applyFont="1" applyFill="1" applyBorder="1" applyAlignment="1">
      <alignment horizontal="center" wrapText="1"/>
    </xf>
    <xf numFmtId="0" fontId="51" fillId="75" borderId="6" xfId="1316" applyFont="1" applyFill="1" applyBorder="1" applyAlignment="1">
      <alignment horizontal="center" vertical="center" wrapText="1"/>
    </xf>
    <xf numFmtId="207" fontId="51" fillId="75" borderId="6" xfId="1316" applyNumberFormat="1" applyFont="1" applyFill="1" applyBorder="1" applyAlignment="1">
      <alignment horizontal="center" vertical="center" wrapText="1"/>
    </xf>
    <xf numFmtId="206" fontId="51" fillId="75" borderId="6" xfId="1316" applyNumberFormat="1" applyFont="1" applyFill="1" applyBorder="1" applyAlignment="1">
      <alignment horizontal="center" vertical="center" wrapText="1"/>
    </xf>
    <xf numFmtId="0" fontId="51" fillId="74" borderId="6" xfId="1316" applyFont="1" applyFill="1" applyBorder="1" applyAlignment="1">
      <alignment horizontal="center" vertical="center" wrapText="1"/>
    </xf>
    <xf numFmtId="0" fontId="51" fillId="74" borderId="6" xfId="1316" applyFont="1" applyFill="1" applyBorder="1" applyAlignment="1">
      <alignment horizontal="justify" vertical="center" wrapText="1"/>
    </xf>
    <xf numFmtId="0" fontId="50" fillId="74" borderId="6" xfId="1316" applyFont="1" applyFill="1" applyBorder="1" applyAlignment="1">
      <alignment horizontal="center" vertical="center" wrapText="1"/>
    </xf>
    <xf numFmtId="206" fontId="50" fillId="74" borderId="6" xfId="1316" applyNumberFormat="1" applyFont="1" applyFill="1" applyBorder="1" applyAlignment="1">
      <alignment horizontal="center" vertical="center" wrapText="1"/>
    </xf>
    <xf numFmtId="208" fontId="50" fillId="0" borderId="0" xfId="0" applyNumberFormat="1" applyFont="1"/>
    <xf numFmtId="0" fontId="50" fillId="0" borderId="6" xfId="1316" applyFont="1" applyBorder="1" applyAlignment="1">
      <alignment horizontal="center" wrapText="1"/>
    </xf>
    <xf numFmtId="0" fontId="50" fillId="0" borderId="6" xfId="1316" applyFont="1" applyBorder="1" applyAlignment="1">
      <alignment vertical="center" wrapText="1"/>
    </xf>
    <xf numFmtId="0" fontId="50" fillId="0" borderId="6" xfId="1316" applyFont="1" applyBorder="1" applyAlignment="1">
      <alignment horizontal="center" vertical="center" wrapText="1"/>
    </xf>
    <xf numFmtId="207" fontId="50" fillId="0" borderId="6" xfId="1316" applyNumberFormat="1" applyFont="1" applyBorder="1" applyAlignment="1">
      <alignment horizontal="center" vertical="center" wrapText="1"/>
    </xf>
    <xf numFmtId="206" fontId="50" fillId="0" borderId="6" xfId="6698" applyNumberFormat="1" applyFont="1" applyBorder="1" applyAlignment="1">
      <alignment horizontal="center" vertical="center" wrapText="1"/>
    </xf>
    <xf numFmtId="0" fontId="50" fillId="0" borderId="6" xfId="0" applyFont="1" applyBorder="1" applyAlignment="1">
      <alignment horizontal="center" vertical="center"/>
    </xf>
    <xf numFmtId="0" fontId="50" fillId="77" borderId="6" xfId="1316" applyFont="1" applyFill="1" applyBorder="1" applyAlignment="1">
      <alignment horizontal="center" vertical="center" wrapText="1"/>
    </xf>
    <xf numFmtId="0" fontId="50" fillId="0" borderId="6" xfId="1316" applyFont="1" applyBorder="1" applyAlignment="1">
      <alignment horizontal="justify" vertical="center" wrapText="1"/>
    </xf>
    <xf numFmtId="2" fontId="50" fillId="75" borderId="6" xfId="0" applyNumberFormat="1" applyFont="1" applyFill="1" applyBorder="1" applyAlignment="1">
      <alignment horizontal="center" vertical="center" wrapText="1"/>
    </xf>
    <xf numFmtId="0" fontId="50" fillId="75" borderId="6" xfId="1316" applyFont="1" applyFill="1" applyBorder="1" applyAlignment="1">
      <alignment horizontal="center" vertical="center" wrapText="1"/>
    </xf>
    <xf numFmtId="206" fontId="50" fillId="74" borderId="6" xfId="855" applyNumberFormat="1" applyFont="1" applyFill="1" applyBorder="1" applyAlignment="1">
      <alignment horizontal="center" vertical="center" wrapText="1"/>
    </xf>
    <xf numFmtId="0" fontId="50" fillId="75" borderId="6" xfId="1316" applyFont="1" applyFill="1" applyBorder="1" applyAlignment="1">
      <alignment horizontal="justify" vertical="center" wrapText="1"/>
    </xf>
    <xf numFmtId="172" fontId="50" fillId="0" borderId="6" xfId="1316" applyNumberFormat="1" applyFont="1" applyBorder="1" applyAlignment="1">
      <alignment horizontal="center" vertical="center" wrapText="1"/>
    </xf>
    <xf numFmtId="1" fontId="50" fillId="75" borderId="6" xfId="1316" applyNumberFormat="1" applyFont="1" applyFill="1" applyBorder="1" applyAlignment="1">
      <alignment horizontal="center" vertical="center" wrapText="1"/>
    </xf>
    <xf numFmtId="2" fontId="50" fillId="75" borderId="6" xfId="1316" applyNumberFormat="1" applyFont="1" applyFill="1" applyBorder="1" applyAlignment="1">
      <alignment horizontal="center" vertical="center" wrapText="1"/>
    </xf>
    <xf numFmtId="2" fontId="50" fillId="0" borderId="6" xfId="1316" applyNumberFormat="1" applyFont="1" applyBorder="1" applyAlignment="1">
      <alignment horizontal="center" vertical="center" wrapText="1"/>
    </xf>
    <xf numFmtId="0" fontId="51" fillId="78" borderId="6" xfId="0" applyFont="1" applyFill="1" applyBorder="1" applyAlignment="1">
      <alignment horizontal="center" vertical="center"/>
    </xf>
    <xf numFmtId="0" fontId="51" fillId="0" borderId="6" xfId="0" applyFont="1" applyBorder="1" applyAlignment="1">
      <alignment horizontal="center"/>
    </xf>
    <xf numFmtId="206" fontId="50" fillId="0" borderId="6" xfId="0" applyNumberFormat="1" applyFont="1" applyBorder="1" applyAlignment="1">
      <alignment horizontal="center"/>
    </xf>
    <xf numFmtId="206" fontId="50" fillId="0" borderId="0" xfId="0" applyNumberFormat="1" applyFont="1"/>
    <xf numFmtId="206" fontId="51" fillId="0" borderId="6" xfId="0" applyNumberFormat="1" applyFont="1" applyBorder="1" applyAlignment="1">
      <alignment horizontal="center"/>
    </xf>
    <xf numFmtId="206" fontId="51" fillId="74" borderId="6" xfId="6698" applyNumberFormat="1" applyFont="1" applyFill="1" applyBorder="1" applyAlignment="1">
      <alignment horizontal="center" vertical="center"/>
    </xf>
    <xf numFmtId="206" fontId="50" fillId="0" borderId="6" xfId="6698" applyNumberFormat="1" applyFont="1" applyFill="1" applyBorder="1" applyAlignment="1">
      <alignment horizontal="center" vertical="center" wrapText="1"/>
    </xf>
    <xf numFmtId="206" fontId="50" fillId="75" borderId="6" xfId="6698" applyNumberFormat="1" applyFont="1" applyFill="1" applyBorder="1" applyAlignment="1">
      <alignment horizontal="center" vertical="center" wrapText="1"/>
    </xf>
    <xf numFmtId="206" fontId="51" fillId="0" borderId="6" xfId="6696" applyNumberFormat="1" applyFont="1" applyBorder="1" applyAlignment="1">
      <alignment horizontal="center"/>
    </xf>
    <xf numFmtId="206" fontId="50" fillId="0" borderId="0" xfId="6696" applyNumberFormat="1" applyFont="1" applyAlignment="1">
      <alignment horizontal="center"/>
    </xf>
    <xf numFmtId="209" fontId="51" fillId="0" borderId="6" xfId="6696" applyNumberFormat="1" applyFont="1" applyBorder="1" applyAlignment="1">
      <alignment horizontal="center"/>
    </xf>
    <xf numFmtId="0" fontId="51" fillId="0" borderId="6" xfId="0" applyFont="1" applyBorder="1" applyAlignment="1">
      <alignment horizontal="left"/>
    </xf>
    <xf numFmtId="0" fontId="51" fillId="78" borderId="6" xfId="1316" applyFont="1" applyFill="1" applyBorder="1" applyAlignment="1">
      <alignment horizontal="left" vertical="center" wrapText="1"/>
    </xf>
    <xf numFmtId="0" fontId="50" fillId="0" borderId="6" xfId="0" applyFont="1" applyBorder="1" applyAlignment="1">
      <alignment horizontal="left"/>
    </xf>
    <xf numFmtId="203" fontId="0" fillId="0" borderId="6" xfId="0" applyNumberFormat="1" applyBorder="1" applyAlignment="1">
      <alignment horizontal="center" vertical="center" wrapText="1"/>
    </xf>
    <xf numFmtId="0" fontId="46" fillId="73" borderId="6" xfId="0" applyFont="1" applyFill="1" applyBorder="1" applyAlignment="1">
      <alignment horizontal="right" vertical="center" wrapText="1"/>
    </xf>
    <xf numFmtId="0" fontId="0" fillId="0" borderId="6" xfId="0" applyBorder="1" applyAlignment="1">
      <alignment horizontal="center" vertical="center" wrapText="1"/>
    </xf>
    <xf numFmtId="0" fontId="46" fillId="0" borderId="6" xfId="0" applyFont="1" applyBorder="1" applyAlignment="1">
      <alignment horizontal="center" vertical="center" wrapText="1"/>
    </xf>
    <xf numFmtId="0" fontId="46" fillId="0" borderId="6" xfId="0" applyFont="1" applyBorder="1" applyAlignment="1">
      <alignment horizontal="left" vertical="center" wrapText="1"/>
    </xf>
    <xf numFmtId="0" fontId="0" fillId="0" borderId="0" xfId="0"/>
    <xf numFmtId="0" fontId="47" fillId="74" borderId="0" xfId="0" applyFont="1" applyFill="1"/>
    <xf numFmtId="0" fontId="48" fillId="0" borderId="0" xfId="0" applyFont="1"/>
  </cellXfs>
  <cellStyles count="6703">
    <cellStyle name="0,0_x000d__x000a_NA_x000d__x000a_" xfId="1" xr:uid="{00000000-0005-0000-0000-000000000000}"/>
    <cellStyle name="0,0_x000d__x000a_NA_x000d__x000a_ 2" xfId="2" xr:uid="{00000000-0005-0000-0000-000001000000}"/>
    <cellStyle name="20% - Accent1" xfId="3" xr:uid="{00000000-0005-0000-0000-000002000000}"/>
    <cellStyle name="20% - Accent2" xfId="4" xr:uid="{00000000-0005-0000-0000-000003000000}"/>
    <cellStyle name="20% - Accent3" xfId="5" xr:uid="{00000000-0005-0000-0000-000004000000}"/>
    <cellStyle name="20% - Accent4" xfId="6" xr:uid="{00000000-0005-0000-0000-000005000000}"/>
    <cellStyle name="20% - Accent5" xfId="7" xr:uid="{00000000-0005-0000-0000-000006000000}"/>
    <cellStyle name="20% - Accent6" xfId="8" xr:uid="{00000000-0005-0000-0000-000007000000}"/>
    <cellStyle name="20% - Énfasis1" xfId="9" builtinId="30" customBuiltin="1"/>
    <cellStyle name="20% - Énfasis1 2" xfId="10" xr:uid="{00000000-0005-0000-0000-000009000000}"/>
    <cellStyle name="20% - Énfasis1 3" xfId="11" xr:uid="{00000000-0005-0000-0000-00000A000000}"/>
    <cellStyle name="20% - Énfasis1 4" xfId="12" xr:uid="{00000000-0005-0000-0000-00000B000000}"/>
    <cellStyle name="20% - Énfasis1 5" xfId="13" xr:uid="{00000000-0005-0000-0000-00000C000000}"/>
    <cellStyle name="20% - Énfasis1 6" xfId="14" xr:uid="{00000000-0005-0000-0000-00000D000000}"/>
    <cellStyle name="20% - Énfasis2" xfId="15" builtinId="34" customBuiltin="1"/>
    <cellStyle name="20% - Énfasis2 2" xfId="16" xr:uid="{00000000-0005-0000-0000-00000F000000}"/>
    <cellStyle name="20% - Énfasis2 3" xfId="17" xr:uid="{00000000-0005-0000-0000-000010000000}"/>
    <cellStyle name="20% - Énfasis2 4" xfId="18" xr:uid="{00000000-0005-0000-0000-000011000000}"/>
    <cellStyle name="20% - Énfasis2 5" xfId="19" xr:uid="{00000000-0005-0000-0000-000012000000}"/>
    <cellStyle name="20% - Énfasis2 6" xfId="20" xr:uid="{00000000-0005-0000-0000-000013000000}"/>
    <cellStyle name="20% - Énfasis3" xfId="21" builtinId="38" customBuiltin="1"/>
    <cellStyle name="20% - Énfasis3 2" xfId="22" xr:uid="{00000000-0005-0000-0000-000015000000}"/>
    <cellStyle name="20% - Énfasis3 3" xfId="23" xr:uid="{00000000-0005-0000-0000-000016000000}"/>
    <cellStyle name="20% - Énfasis3 4" xfId="24" xr:uid="{00000000-0005-0000-0000-000017000000}"/>
    <cellStyle name="20% - Énfasis3 5" xfId="25" xr:uid="{00000000-0005-0000-0000-000018000000}"/>
    <cellStyle name="20% - Énfasis3 6" xfId="26" xr:uid="{00000000-0005-0000-0000-000019000000}"/>
    <cellStyle name="20% - Énfasis4" xfId="27" builtinId="42" customBuiltin="1"/>
    <cellStyle name="20% - Énfasis4 2" xfId="28" xr:uid="{00000000-0005-0000-0000-00001B000000}"/>
    <cellStyle name="20% - Énfasis4 3" xfId="29" xr:uid="{00000000-0005-0000-0000-00001C000000}"/>
    <cellStyle name="20% - Énfasis4 4" xfId="30" xr:uid="{00000000-0005-0000-0000-00001D000000}"/>
    <cellStyle name="20% - Énfasis4 5" xfId="31" xr:uid="{00000000-0005-0000-0000-00001E000000}"/>
    <cellStyle name="20% - Énfasis4 6" xfId="32" xr:uid="{00000000-0005-0000-0000-00001F000000}"/>
    <cellStyle name="20% - Énfasis5" xfId="33" builtinId="46" customBuiltin="1"/>
    <cellStyle name="20% - Énfasis5 2" xfId="34" xr:uid="{00000000-0005-0000-0000-000021000000}"/>
    <cellStyle name="20% - Énfasis5 3" xfId="35" xr:uid="{00000000-0005-0000-0000-000022000000}"/>
    <cellStyle name="20% - Énfasis5 4" xfId="36" xr:uid="{00000000-0005-0000-0000-000023000000}"/>
    <cellStyle name="20% - Énfasis5 5" xfId="37" xr:uid="{00000000-0005-0000-0000-000024000000}"/>
    <cellStyle name="20% - Énfasis5 6" xfId="38" xr:uid="{00000000-0005-0000-0000-000025000000}"/>
    <cellStyle name="20% - Énfasis6" xfId="39" builtinId="50" customBuiltin="1"/>
    <cellStyle name="20% - Énfasis6 2" xfId="40" xr:uid="{00000000-0005-0000-0000-000027000000}"/>
    <cellStyle name="20% - Énfasis6 3" xfId="41" xr:uid="{00000000-0005-0000-0000-000028000000}"/>
    <cellStyle name="20% - Énfasis6 4" xfId="42" xr:uid="{00000000-0005-0000-0000-000029000000}"/>
    <cellStyle name="20% - Énfasis6 5" xfId="43" xr:uid="{00000000-0005-0000-0000-00002A000000}"/>
    <cellStyle name="20% - Énfasis6 6" xfId="44" xr:uid="{00000000-0005-0000-0000-00002B000000}"/>
    <cellStyle name="40% - Accent1" xfId="45" xr:uid="{00000000-0005-0000-0000-00002C000000}"/>
    <cellStyle name="40% - Accent2" xfId="46" xr:uid="{00000000-0005-0000-0000-00002D000000}"/>
    <cellStyle name="40% - Accent3" xfId="47" xr:uid="{00000000-0005-0000-0000-00002E000000}"/>
    <cellStyle name="40% - Accent4" xfId="48" xr:uid="{00000000-0005-0000-0000-00002F000000}"/>
    <cellStyle name="40% - Accent5" xfId="49" xr:uid="{00000000-0005-0000-0000-000030000000}"/>
    <cellStyle name="40% - Accent6" xfId="50" xr:uid="{00000000-0005-0000-0000-000031000000}"/>
    <cellStyle name="40% - Énfasis1" xfId="51" builtinId="31" customBuiltin="1"/>
    <cellStyle name="40% - Énfasis1 2" xfId="52" xr:uid="{00000000-0005-0000-0000-000033000000}"/>
    <cellStyle name="40% - Énfasis1 3" xfId="53" xr:uid="{00000000-0005-0000-0000-000034000000}"/>
    <cellStyle name="40% - Énfasis1 4" xfId="54" xr:uid="{00000000-0005-0000-0000-000035000000}"/>
    <cellStyle name="40% - Énfasis1 5" xfId="55" xr:uid="{00000000-0005-0000-0000-000036000000}"/>
    <cellStyle name="40% - Énfasis1 6" xfId="56" xr:uid="{00000000-0005-0000-0000-000037000000}"/>
    <cellStyle name="40% - Énfasis2" xfId="57" builtinId="35" customBuiltin="1"/>
    <cellStyle name="40% - Énfasis2 2" xfId="58" xr:uid="{00000000-0005-0000-0000-000039000000}"/>
    <cellStyle name="40% - Énfasis2 3" xfId="59" xr:uid="{00000000-0005-0000-0000-00003A000000}"/>
    <cellStyle name="40% - Énfasis2 4" xfId="60" xr:uid="{00000000-0005-0000-0000-00003B000000}"/>
    <cellStyle name="40% - Énfasis2 5" xfId="61" xr:uid="{00000000-0005-0000-0000-00003C000000}"/>
    <cellStyle name="40% - Énfasis2 6" xfId="62" xr:uid="{00000000-0005-0000-0000-00003D000000}"/>
    <cellStyle name="40% - Énfasis3" xfId="63" builtinId="39" customBuiltin="1"/>
    <cellStyle name="40% - Énfasis3 2" xfId="64" xr:uid="{00000000-0005-0000-0000-00003F000000}"/>
    <cellStyle name="40% - Énfasis3 3" xfId="65" xr:uid="{00000000-0005-0000-0000-000040000000}"/>
    <cellStyle name="40% - Énfasis3 4" xfId="66" xr:uid="{00000000-0005-0000-0000-000041000000}"/>
    <cellStyle name="40% - Énfasis3 5" xfId="67" xr:uid="{00000000-0005-0000-0000-000042000000}"/>
    <cellStyle name="40% - Énfasis3 6" xfId="68" xr:uid="{00000000-0005-0000-0000-000043000000}"/>
    <cellStyle name="40% - Énfasis4" xfId="69" builtinId="43" customBuiltin="1"/>
    <cellStyle name="40% - Énfasis4 2" xfId="70" xr:uid="{00000000-0005-0000-0000-000045000000}"/>
    <cellStyle name="40% - Énfasis4 3" xfId="71" xr:uid="{00000000-0005-0000-0000-000046000000}"/>
    <cellStyle name="40% - Énfasis4 4" xfId="72" xr:uid="{00000000-0005-0000-0000-000047000000}"/>
    <cellStyle name="40% - Énfasis4 5" xfId="73" xr:uid="{00000000-0005-0000-0000-000048000000}"/>
    <cellStyle name="40% - Énfasis4 6" xfId="74" xr:uid="{00000000-0005-0000-0000-000049000000}"/>
    <cellStyle name="40% - Énfasis5" xfId="75" builtinId="47" customBuiltin="1"/>
    <cellStyle name="40% - Énfasis5 2" xfId="76" xr:uid="{00000000-0005-0000-0000-00004B000000}"/>
    <cellStyle name="40% - Énfasis5 3" xfId="77" xr:uid="{00000000-0005-0000-0000-00004C000000}"/>
    <cellStyle name="40% - Énfasis5 4" xfId="78" xr:uid="{00000000-0005-0000-0000-00004D000000}"/>
    <cellStyle name="40% - Énfasis5 5" xfId="79" xr:uid="{00000000-0005-0000-0000-00004E000000}"/>
    <cellStyle name="40% - Énfasis5 6" xfId="80" xr:uid="{00000000-0005-0000-0000-00004F000000}"/>
    <cellStyle name="40% - Énfasis6" xfId="81" builtinId="51" customBuiltin="1"/>
    <cellStyle name="40% - Énfasis6 2" xfId="82" xr:uid="{00000000-0005-0000-0000-000051000000}"/>
    <cellStyle name="40% - Énfasis6 3" xfId="83" xr:uid="{00000000-0005-0000-0000-000052000000}"/>
    <cellStyle name="40% - Énfasis6 4" xfId="84" xr:uid="{00000000-0005-0000-0000-000053000000}"/>
    <cellStyle name="40% - Énfasis6 5" xfId="85" xr:uid="{00000000-0005-0000-0000-000054000000}"/>
    <cellStyle name="40% - Énfasis6 6" xfId="86" xr:uid="{00000000-0005-0000-0000-000055000000}"/>
    <cellStyle name="60% - Accent1" xfId="87" xr:uid="{00000000-0005-0000-0000-000056000000}"/>
    <cellStyle name="60% - Accent2" xfId="88" xr:uid="{00000000-0005-0000-0000-000057000000}"/>
    <cellStyle name="60% - Accent3" xfId="89" xr:uid="{00000000-0005-0000-0000-000058000000}"/>
    <cellStyle name="60% - Accent4" xfId="90" xr:uid="{00000000-0005-0000-0000-000059000000}"/>
    <cellStyle name="60% - Accent5" xfId="91" xr:uid="{00000000-0005-0000-0000-00005A000000}"/>
    <cellStyle name="60% - Accent6" xfId="92" xr:uid="{00000000-0005-0000-0000-00005B000000}"/>
    <cellStyle name="60% - Énfasis1" xfId="93" builtinId="32" customBuiltin="1"/>
    <cellStyle name="60% - Énfasis1 2" xfId="94" xr:uid="{00000000-0005-0000-0000-00005D000000}"/>
    <cellStyle name="60% - Énfasis1 3" xfId="95" xr:uid="{00000000-0005-0000-0000-00005E000000}"/>
    <cellStyle name="60% - Énfasis1 4" xfId="96" xr:uid="{00000000-0005-0000-0000-00005F000000}"/>
    <cellStyle name="60% - Énfasis1 5" xfId="97" xr:uid="{00000000-0005-0000-0000-000060000000}"/>
    <cellStyle name="60% - Énfasis1 6" xfId="98" xr:uid="{00000000-0005-0000-0000-000061000000}"/>
    <cellStyle name="60% - Énfasis2" xfId="99" builtinId="36" customBuiltin="1"/>
    <cellStyle name="60% - Énfasis2 2" xfId="100" xr:uid="{00000000-0005-0000-0000-000063000000}"/>
    <cellStyle name="60% - Énfasis2 3" xfId="101" xr:uid="{00000000-0005-0000-0000-000064000000}"/>
    <cellStyle name="60% - Énfasis2 4" xfId="102" xr:uid="{00000000-0005-0000-0000-000065000000}"/>
    <cellStyle name="60% - Énfasis2 5" xfId="103" xr:uid="{00000000-0005-0000-0000-000066000000}"/>
    <cellStyle name="60% - Énfasis2 6" xfId="104" xr:uid="{00000000-0005-0000-0000-000067000000}"/>
    <cellStyle name="60% - Énfasis3" xfId="105" builtinId="40" customBuiltin="1"/>
    <cellStyle name="60% - Énfasis3 2" xfId="106" xr:uid="{00000000-0005-0000-0000-000069000000}"/>
    <cellStyle name="60% - Énfasis3 3" xfId="107" xr:uid="{00000000-0005-0000-0000-00006A000000}"/>
    <cellStyle name="60% - Énfasis3 4" xfId="108" xr:uid="{00000000-0005-0000-0000-00006B000000}"/>
    <cellStyle name="60% - Énfasis3 5" xfId="109" xr:uid="{00000000-0005-0000-0000-00006C000000}"/>
    <cellStyle name="60% - Énfasis3 6" xfId="110" xr:uid="{00000000-0005-0000-0000-00006D000000}"/>
    <cellStyle name="60% - Énfasis4" xfId="111" builtinId="44" customBuiltin="1"/>
    <cellStyle name="60% - Énfasis4 2" xfId="112" xr:uid="{00000000-0005-0000-0000-00006F000000}"/>
    <cellStyle name="60% - Énfasis4 3" xfId="113" xr:uid="{00000000-0005-0000-0000-000070000000}"/>
    <cellStyle name="60% - Énfasis4 4" xfId="114" xr:uid="{00000000-0005-0000-0000-000071000000}"/>
    <cellStyle name="60% - Énfasis4 5" xfId="115" xr:uid="{00000000-0005-0000-0000-000072000000}"/>
    <cellStyle name="60% - Énfasis4 6" xfId="116" xr:uid="{00000000-0005-0000-0000-000073000000}"/>
    <cellStyle name="60% - Énfasis5" xfId="117" builtinId="48" customBuiltin="1"/>
    <cellStyle name="60% - Énfasis5 2" xfId="118" xr:uid="{00000000-0005-0000-0000-000075000000}"/>
    <cellStyle name="60% - Énfasis5 3" xfId="119" xr:uid="{00000000-0005-0000-0000-000076000000}"/>
    <cellStyle name="60% - Énfasis5 4" xfId="120" xr:uid="{00000000-0005-0000-0000-000077000000}"/>
    <cellStyle name="60% - Énfasis5 5" xfId="121" xr:uid="{00000000-0005-0000-0000-000078000000}"/>
    <cellStyle name="60% - Énfasis5 6" xfId="122" xr:uid="{00000000-0005-0000-0000-000079000000}"/>
    <cellStyle name="60% - Énfasis6" xfId="123" builtinId="52" customBuiltin="1"/>
    <cellStyle name="60% - Énfasis6 2" xfId="124" xr:uid="{00000000-0005-0000-0000-00007B000000}"/>
    <cellStyle name="60% - Énfasis6 3" xfId="125" xr:uid="{00000000-0005-0000-0000-00007C000000}"/>
    <cellStyle name="60% - Énfasis6 4" xfId="126" xr:uid="{00000000-0005-0000-0000-00007D000000}"/>
    <cellStyle name="60% - Énfasis6 5" xfId="127" xr:uid="{00000000-0005-0000-0000-00007E000000}"/>
    <cellStyle name="60% - Énfasis6 6" xfId="128" xr:uid="{00000000-0005-0000-0000-00007F000000}"/>
    <cellStyle name="Accent1" xfId="129" xr:uid="{00000000-0005-0000-0000-000080000000}"/>
    <cellStyle name="Accent2" xfId="130" xr:uid="{00000000-0005-0000-0000-000081000000}"/>
    <cellStyle name="Accent3" xfId="131" xr:uid="{00000000-0005-0000-0000-000082000000}"/>
    <cellStyle name="Accent4" xfId="132" xr:uid="{00000000-0005-0000-0000-000083000000}"/>
    <cellStyle name="Accent5" xfId="133" xr:uid="{00000000-0005-0000-0000-000084000000}"/>
    <cellStyle name="Accent6" xfId="134" xr:uid="{00000000-0005-0000-0000-000085000000}"/>
    <cellStyle name="ANCLAS,REZONES Y SUS PARTES,DE FUNDICION,DE HIERRO O DE ACERO" xfId="135" xr:uid="{00000000-0005-0000-0000-000086000000}"/>
    <cellStyle name="Bad" xfId="136" xr:uid="{00000000-0005-0000-0000-000087000000}"/>
    <cellStyle name="Buena 2" xfId="137" xr:uid="{00000000-0005-0000-0000-000088000000}"/>
    <cellStyle name="Buena 3" xfId="138" xr:uid="{00000000-0005-0000-0000-000089000000}"/>
    <cellStyle name="Buena 4" xfId="139" xr:uid="{00000000-0005-0000-0000-00008A000000}"/>
    <cellStyle name="Buena 5" xfId="140" xr:uid="{00000000-0005-0000-0000-00008B000000}"/>
    <cellStyle name="Buena 6" xfId="141" xr:uid="{00000000-0005-0000-0000-00008C000000}"/>
    <cellStyle name="Bueno" xfId="142" builtinId="26" customBuiltin="1"/>
    <cellStyle name="Calculation" xfId="143" xr:uid="{00000000-0005-0000-0000-00008E000000}"/>
    <cellStyle name="Cálculo" xfId="144" builtinId="22" customBuiltin="1"/>
    <cellStyle name="Cálculo 2" xfId="145" xr:uid="{00000000-0005-0000-0000-000090000000}"/>
    <cellStyle name="Cálculo 3" xfId="146" xr:uid="{00000000-0005-0000-0000-000091000000}"/>
    <cellStyle name="Cálculo 4" xfId="147" xr:uid="{00000000-0005-0000-0000-000092000000}"/>
    <cellStyle name="Cálculo 5" xfId="148" xr:uid="{00000000-0005-0000-0000-000093000000}"/>
    <cellStyle name="Cálculo 6" xfId="149" xr:uid="{00000000-0005-0000-0000-000094000000}"/>
    <cellStyle name="Celda de comprobación" xfId="150" builtinId="23" customBuiltin="1"/>
    <cellStyle name="Celda de comprobación 2" xfId="151" xr:uid="{00000000-0005-0000-0000-000096000000}"/>
    <cellStyle name="Celda de comprobación 3" xfId="152" xr:uid="{00000000-0005-0000-0000-000097000000}"/>
    <cellStyle name="Celda de comprobación 4" xfId="153" xr:uid="{00000000-0005-0000-0000-000098000000}"/>
    <cellStyle name="Celda de comprobación 5" xfId="154" xr:uid="{00000000-0005-0000-0000-000099000000}"/>
    <cellStyle name="Celda de comprobación 6" xfId="155" xr:uid="{00000000-0005-0000-0000-00009A000000}"/>
    <cellStyle name="Celda vinculada" xfId="156" builtinId="24" customBuiltin="1"/>
    <cellStyle name="Celda vinculada 2" xfId="157" xr:uid="{00000000-0005-0000-0000-00009C000000}"/>
    <cellStyle name="Celda vinculada 3" xfId="158" xr:uid="{00000000-0005-0000-0000-00009D000000}"/>
    <cellStyle name="Celda vinculada 4" xfId="159" xr:uid="{00000000-0005-0000-0000-00009E000000}"/>
    <cellStyle name="Celda vinculada 5" xfId="160" xr:uid="{00000000-0005-0000-0000-00009F000000}"/>
    <cellStyle name="Celda vinculada 6" xfId="161" xr:uid="{00000000-0005-0000-0000-0000A0000000}"/>
    <cellStyle name="Check Cell" xfId="162" xr:uid="{00000000-0005-0000-0000-0000A1000000}"/>
    <cellStyle name="CIENTOS" xfId="163" xr:uid="{00000000-0005-0000-0000-0000A2000000}"/>
    <cellStyle name="CIENTOS 2D" xfId="164" xr:uid="{00000000-0005-0000-0000-0000A3000000}"/>
    <cellStyle name="CIENTOS 3D" xfId="165" xr:uid="{00000000-0005-0000-0000-0000A4000000}"/>
    <cellStyle name="CIENTOS 4D" xfId="166" xr:uid="{00000000-0005-0000-0000-0000A5000000}"/>
    <cellStyle name="Comma" xfId="167" xr:uid="{00000000-0005-0000-0000-0000A6000000}"/>
    <cellStyle name="Comma [0]_21.6" xfId="168" xr:uid="{00000000-0005-0000-0000-0000A7000000}"/>
    <cellStyle name="Comma_21.6" xfId="169" xr:uid="{00000000-0005-0000-0000-0000A8000000}"/>
    <cellStyle name="Comma0" xfId="170" xr:uid="{00000000-0005-0000-0000-0000A9000000}"/>
    <cellStyle name="Comma0 2" xfId="171" xr:uid="{00000000-0005-0000-0000-0000AA000000}"/>
    <cellStyle name="Comma0 3" xfId="172" xr:uid="{00000000-0005-0000-0000-0000AB000000}"/>
    <cellStyle name="Comma0 3 2" xfId="173" xr:uid="{00000000-0005-0000-0000-0000AC000000}"/>
    <cellStyle name="Comma0 4" xfId="174" xr:uid="{00000000-0005-0000-0000-0000AD000000}"/>
    <cellStyle name="Comma0 5" xfId="175" xr:uid="{00000000-0005-0000-0000-0000AE000000}"/>
    <cellStyle name="Currency" xfId="176" xr:uid="{00000000-0005-0000-0000-0000AF000000}"/>
    <cellStyle name="Currency [0]_21.6" xfId="177" xr:uid="{00000000-0005-0000-0000-0000B0000000}"/>
    <cellStyle name="Currency_21.6" xfId="178" xr:uid="{00000000-0005-0000-0000-0000B1000000}"/>
    <cellStyle name="Currency0" xfId="179" xr:uid="{00000000-0005-0000-0000-0000B2000000}"/>
    <cellStyle name="Currency0 2" xfId="180" xr:uid="{00000000-0005-0000-0000-0000B3000000}"/>
    <cellStyle name="Currency0 3" xfId="181" xr:uid="{00000000-0005-0000-0000-0000B4000000}"/>
    <cellStyle name="Currency0 4" xfId="182" xr:uid="{00000000-0005-0000-0000-0000B5000000}"/>
    <cellStyle name="DATE" xfId="183" xr:uid="{00000000-0005-0000-0000-0000B6000000}"/>
    <cellStyle name="Date 10" xfId="184" xr:uid="{00000000-0005-0000-0000-0000B7000000}"/>
    <cellStyle name="Date 2" xfId="185" xr:uid="{00000000-0005-0000-0000-0000B8000000}"/>
    <cellStyle name="DATE 2 2" xfId="186" xr:uid="{00000000-0005-0000-0000-0000B9000000}"/>
    <cellStyle name="DATE 2 3" xfId="187" xr:uid="{00000000-0005-0000-0000-0000BA000000}"/>
    <cellStyle name="DATE 2 4" xfId="188" xr:uid="{00000000-0005-0000-0000-0000BB000000}"/>
    <cellStyle name="DATE 2 5" xfId="189" xr:uid="{00000000-0005-0000-0000-0000BC000000}"/>
    <cellStyle name="DATE 2 6" xfId="190" xr:uid="{00000000-0005-0000-0000-0000BD000000}"/>
    <cellStyle name="DATE 2 7" xfId="191" xr:uid="{00000000-0005-0000-0000-0000BE000000}"/>
    <cellStyle name="DATE 2 8" xfId="192" xr:uid="{00000000-0005-0000-0000-0000BF000000}"/>
    <cellStyle name="DATE 3" xfId="193" xr:uid="{00000000-0005-0000-0000-0000C0000000}"/>
    <cellStyle name="DATE 4" xfId="194" xr:uid="{00000000-0005-0000-0000-0000C1000000}"/>
    <cellStyle name="Date 5" xfId="195" xr:uid="{00000000-0005-0000-0000-0000C2000000}"/>
    <cellStyle name="Date 6" xfId="196" xr:uid="{00000000-0005-0000-0000-0000C3000000}"/>
    <cellStyle name="Date 7" xfId="197" xr:uid="{00000000-0005-0000-0000-0000C4000000}"/>
    <cellStyle name="Date 8" xfId="198" xr:uid="{00000000-0005-0000-0000-0000C5000000}"/>
    <cellStyle name="Date 9" xfId="199" xr:uid="{00000000-0005-0000-0000-0000C6000000}"/>
    <cellStyle name="Dia" xfId="200" xr:uid="{00000000-0005-0000-0000-0000C7000000}"/>
    <cellStyle name="Encabez1" xfId="201" xr:uid="{00000000-0005-0000-0000-0000C8000000}"/>
    <cellStyle name="Encabez2" xfId="202" xr:uid="{00000000-0005-0000-0000-0000C9000000}"/>
    <cellStyle name="Encabezado 1" xfId="203" builtinId="16" customBuiltin="1"/>
    <cellStyle name="Encabezado 4" xfId="204" builtinId="19" customBuiltin="1"/>
    <cellStyle name="Encabezado 4 2" xfId="205" xr:uid="{00000000-0005-0000-0000-0000CC000000}"/>
    <cellStyle name="Encabezado 4 3" xfId="206" xr:uid="{00000000-0005-0000-0000-0000CD000000}"/>
    <cellStyle name="Encabezado 4 4" xfId="207" xr:uid="{00000000-0005-0000-0000-0000CE000000}"/>
    <cellStyle name="Encabezado 4 5" xfId="208" xr:uid="{00000000-0005-0000-0000-0000CF000000}"/>
    <cellStyle name="Encabezado 4 6" xfId="209" xr:uid="{00000000-0005-0000-0000-0000D0000000}"/>
    <cellStyle name="Énfasis1" xfId="210" builtinId="29" customBuiltin="1"/>
    <cellStyle name="Énfasis1 2" xfId="211" xr:uid="{00000000-0005-0000-0000-0000D2000000}"/>
    <cellStyle name="Énfasis1 3" xfId="212" xr:uid="{00000000-0005-0000-0000-0000D3000000}"/>
    <cellStyle name="Énfasis1 4" xfId="213" xr:uid="{00000000-0005-0000-0000-0000D4000000}"/>
    <cellStyle name="Énfasis1 5" xfId="214" xr:uid="{00000000-0005-0000-0000-0000D5000000}"/>
    <cellStyle name="Énfasis1 6" xfId="215" xr:uid="{00000000-0005-0000-0000-0000D6000000}"/>
    <cellStyle name="Énfasis2" xfId="216" builtinId="33" customBuiltin="1"/>
    <cellStyle name="Énfasis2 2" xfId="217" xr:uid="{00000000-0005-0000-0000-0000D8000000}"/>
    <cellStyle name="Énfasis2 3" xfId="218" xr:uid="{00000000-0005-0000-0000-0000D9000000}"/>
    <cellStyle name="Énfasis2 4" xfId="219" xr:uid="{00000000-0005-0000-0000-0000DA000000}"/>
    <cellStyle name="Énfasis2 5" xfId="220" xr:uid="{00000000-0005-0000-0000-0000DB000000}"/>
    <cellStyle name="Énfasis2 6" xfId="221" xr:uid="{00000000-0005-0000-0000-0000DC000000}"/>
    <cellStyle name="Énfasis3" xfId="222" builtinId="37" customBuiltin="1"/>
    <cellStyle name="Énfasis3 2" xfId="223" xr:uid="{00000000-0005-0000-0000-0000DE000000}"/>
    <cellStyle name="Énfasis3 3" xfId="224" xr:uid="{00000000-0005-0000-0000-0000DF000000}"/>
    <cellStyle name="Énfasis3 4" xfId="225" xr:uid="{00000000-0005-0000-0000-0000E0000000}"/>
    <cellStyle name="Énfasis3 5" xfId="226" xr:uid="{00000000-0005-0000-0000-0000E1000000}"/>
    <cellStyle name="Énfasis3 6" xfId="227" xr:uid="{00000000-0005-0000-0000-0000E2000000}"/>
    <cellStyle name="Énfasis4" xfId="228" builtinId="41" customBuiltin="1"/>
    <cellStyle name="Énfasis4 2" xfId="229" xr:uid="{00000000-0005-0000-0000-0000E4000000}"/>
    <cellStyle name="Énfasis4 3" xfId="230" xr:uid="{00000000-0005-0000-0000-0000E5000000}"/>
    <cellStyle name="Énfasis4 4" xfId="231" xr:uid="{00000000-0005-0000-0000-0000E6000000}"/>
    <cellStyle name="Énfasis4 5" xfId="232" xr:uid="{00000000-0005-0000-0000-0000E7000000}"/>
    <cellStyle name="Énfasis4 6" xfId="233" xr:uid="{00000000-0005-0000-0000-0000E8000000}"/>
    <cellStyle name="Énfasis5" xfId="234" builtinId="45" customBuiltin="1"/>
    <cellStyle name="Énfasis5 2" xfId="235" xr:uid="{00000000-0005-0000-0000-0000EA000000}"/>
    <cellStyle name="Énfasis5 3" xfId="236" xr:uid="{00000000-0005-0000-0000-0000EB000000}"/>
    <cellStyle name="Énfasis5 4" xfId="237" xr:uid="{00000000-0005-0000-0000-0000EC000000}"/>
    <cellStyle name="Énfasis5 5" xfId="238" xr:uid="{00000000-0005-0000-0000-0000ED000000}"/>
    <cellStyle name="Énfasis5 6" xfId="239" xr:uid="{00000000-0005-0000-0000-0000EE000000}"/>
    <cellStyle name="Énfasis6" xfId="240" builtinId="49" customBuiltin="1"/>
    <cellStyle name="Énfasis6 2" xfId="241" xr:uid="{00000000-0005-0000-0000-0000F0000000}"/>
    <cellStyle name="Énfasis6 3" xfId="242" xr:uid="{00000000-0005-0000-0000-0000F1000000}"/>
    <cellStyle name="Énfasis6 4" xfId="243" xr:uid="{00000000-0005-0000-0000-0000F2000000}"/>
    <cellStyle name="Énfasis6 5" xfId="244" xr:uid="{00000000-0005-0000-0000-0000F3000000}"/>
    <cellStyle name="Énfasis6 6" xfId="245" xr:uid="{00000000-0005-0000-0000-0000F4000000}"/>
    <cellStyle name="Entrada" xfId="246" builtinId="20" customBuiltin="1"/>
    <cellStyle name="Entrada 2" xfId="247" xr:uid="{00000000-0005-0000-0000-0000F6000000}"/>
    <cellStyle name="Entrada 3" xfId="248" xr:uid="{00000000-0005-0000-0000-0000F7000000}"/>
    <cellStyle name="Entrada 4" xfId="249" xr:uid="{00000000-0005-0000-0000-0000F8000000}"/>
    <cellStyle name="Entrada 5" xfId="250" xr:uid="{00000000-0005-0000-0000-0000F9000000}"/>
    <cellStyle name="Entrada 6" xfId="251" xr:uid="{00000000-0005-0000-0000-0000FA000000}"/>
    <cellStyle name="Estilo 1" xfId="252" xr:uid="{00000000-0005-0000-0000-0000FB000000}"/>
    <cellStyle name="Euro" xfId="253" xr:uid="{00000000-0005-0000-0000-0000FC000000}"/>
    <cellStyle name="Euro 2" xfId="254" xr:uid="{00000000-0005-0000-0000-0000FD000000}"/>
    <cellStyle name="Euro 2 2" xfId="255" xr:uid="{00000000-0005-0000-0000-0000FE000000}"/>
    <cellStyle name="Euro 2 3" xfId="256" xr:uid="{00000000-0005-0000-0000-0000FF000000}"/>
    <cellStyle name="Euro 2 4" xfId="257" xr:uid="{00000000-0005-0000-0000-000000010000}"/>
    <cellStyle name="Euro 3" xfId="258" xr:uid="{00000000-0005-0000-0000-000001010000}"/>
    <cellStyle name="Euro 3 2" xfId="259" xr:uid="{00000000-0005-0000-0000-000002010000}"/>
    <cellStyle name="Euro 4" xfId="260" xr:uid="{00000000-0005-0000-0000-000003010000}"/>
    <cellStyle name="Euro 4 2" xfId="261" xr:uid="{00000000-0005-0000-0000-000004010000}"/>
    <cellStyle name="Euro 5" xfId="262" xr:uid="{00000000-0005-0000-0000-000005010000}"/>
    <cellStyle name="Euro 6" xfId="263" xr:uid="{00000000-0005-0000-0000-000006010000}"/>
    <cellStyle name="Excel Built-in Normal" xfId="6693" xr:uid="{00000000-0005-0000-0000-000007010000}"/>
    <cellStyle name="Excel Built-in Normal 2" xfId="6694" xr:uid="{00000000-0005-0000-0000-000008010000}"/>
    <cellStyle name="Explanatory Text" xfId="264" xr:uid="{00000000-0005-0000-0000-000009010000}"/>
    <cellStyle name="F2" xfId="265" xr:uid="{00000000-0005-0000-0000-00000A010000}"/>
    <cellStyle name="F3" xfId="266" xr:uid="{00000000-0005-0000-0000-00000B010000}"/>
    <cellStyle name="F4" xfId="267" xr:uid="{00000000-0005-0000-0000-00000C010000}"/>
    <cellStyle name="F5" xfId="268" xr:uid="{00000000-0005-0000-0000-00000D010000}"/>
    <cellStyle name="F6" xfId="269" xr:uid="{00000000-0005-0000-0000-00000E010000}"/>
    <cellStyle name="F7" xfId="270" xr:uid="{00000000-0005-0000-0000-00000F010000}"/>
    <cellStyle name="F8" xfId="271" xr:uid="{00000000-0005-0000-0000-000010010000}"/>
    <cellStyle name="Fijo" xfId="272" xr:uid="{00000000-0005-0000-0000-000011010000}"/>
    <cellStyle name="Financiero" xfId="273" xr:uid="{00000000-0005-0000-0000-000012010000}"/>
    <cellStyle name="FIXED" xfId="274" xr:uid="{00000000-0005-0000-0000-000013010000}"/>
    <cellStyle name="Fixed 10" xfId="275" xr:uid="{00000000-0005-0000-0000-000014010000}"/>
    <cellStyle name="Fixed 2" xfId="276" xr:uid="{00000000-0005-0000-0000-000015010000}"/>
    <cellStyle name="FIXED 2 2" xfId="277" xr:uid="{00000000-0005-0000-0000-000016010000}"/>
    <cellStyle name="FIXED 2 3" xfId="278" xr:uid="{00000000-0005-0000-0000-000017010000}"/>
    <cellStyle name="FIXED 2 4" xfId="279" xr:uid="{00000000-0005-0000-0000-000018010000}"/>
    <cellStyle name="FIXED 2 5" xfId="280" xr:uid="{00000000-0005-0000-0000-000019010000}"/>
    <cellStyle name="FIXED 2 6" xfId="281" xr:uid="{00000000-0005-0000-0000-00001A010000}"/>
    <cellStyle name="FIXED 2 7" xfId="282" xr:uid="{00000000-0005-0000-0000-00001B010000}"/>
    <cellStyle name="FIXED 2 8" xfId="283" xr:uid="{00000000-0005-0000-0000-00001C010000}"/>
    <cellStyle name="FIXED 3" xfId="284" xr:uid="{00000000-0005-0000-0000-00001D010000}"/>
    <cellStyle name="FIXED 4" xfId="285" xr:uid="{00000000-0005-0000-0000-00001E010000}"/>
    <cellStyle name="Fixed 5" xfId="286" xr:uid="{00000000-0005-0000-0000-00001F010000}"/>
    <cellStyle name="Fixed 6" xfId="287" xr:uid="{00000000-0005-0000-0000-000020010000}"/>
    <cellStyle name="Fixed 7" xfId="288" xr:uid="{00000000-0005-0000-0000-000021010000}"/>
    <cellStyle name="Fixed 8" xfId="289" xr:uid="{00000000-0005-0000-0000-000022010000}"/>
    <cellStyle name="Fixed 9" xfId="290" xr:uid="{00000000-0005-0000-0000-000023010000}"/>
    <cellStyle name="Good" xfId="291" xr:uid="{00000000-0005-0000-0000-000024010000}"/>
    <cellStyle name="Heading 1" xfId="292" xr:uid="{00000000-0005-0000-0000-000025010000}"/>
    <cellStyle name="Heading 2" xfId="293" xr:uid="{00000000-0005-0000-0000-000026010000}"/>
    <cellStyle name="Heading 3" xfId="294" xr:uid="{00000000-0005-0000-0000-000027010000}"/>
    <cellStyle name="Heading 4" xfId="295" xr:uid="{00000000-0005-0000-0000-000028010000}"/>
    <cellStyle name="HEADING1" xfId="296" xr:uid="{00000000-0005-0000-0000-000029010000}"/>
    <cellStyle name="HEADING2" xfId="297" xr:uid="{00000000-0005-0000-0000-00002A010000}"/>
    <cellStyle name="Hipervínculo 2" xfId="298" xr:uid="{00000000-0005-0000-0000-00002B010000}"/>
    <cellStyle name="Hipervínculo 2 2" xfId="299" xr:uid="{00000000-0005-0000-0000-00002C010000}"/>
    <cellStyle name="Hipervínculo 3" xfId="300" xr:uid="{00000000-0005-0000-0000-00002D010000}"/>
    <cellStyle name="Hipervínculo 3 2" xfId="301" xr:uid="{00000000-0005-0000-0000-00002E010000}"/>
    <cellStyle name="Hipervínculo 3 2 2" xfId="302" xr:uid="{00000000-0005-0000-0000-00002F010000}"/>
    <cellStyle name="Hipervínculo 3 3" xfId="303" xr:uid="{00000000-0005-0000-0000-000030010000}"/>
    <cellStyle name="Hipervínculo 4" xfId="304" xr:uid="{00000000-0005-0000-0000-000031010000}"/>
    <cellStyle name="Incorrecto" xfId="305" builtinId="27" customBuiltin="1"/>
    <cellStyle name="Incorrecto 2" xfId="306" xr:uid="{00000000-0005-0000-0000-000033010000}"/>
    <cellStyle name="Incorrecto 3" xfId="307" xr:uid="{00000000-0005-0000-0000-000034010000}"/>
    <cellStyle name="Incorrecto 4" xfId="308" xr:uid="{00000000-0005-0000-0000-000035010000}"/>
    <cellStyle name="Incorrecto 5" xfId="309" xr:uid="{00000000-0005-0000-0000-000036010000}"/>
    <cellStyle name="Incorrecto 6" xfId="310" xr:uid="{00000000-0005-0000-0000-000037010000}"/>
    <cellStyle name="Input" xfId="311" xr:uid="{00000000-0005-0000-0000-000038010000}"/>
    <cellStyle name="Linked Cell" xfId="312" xr:uid="{00000000-0005-0000-0000-000039010000}"/>
    <cellStyle name="luzma" xfId="313" xr:uid="{00000000-0005-0000-0000-00003A010000}"/>
    <cellStyle name="MILE DE MILLONES" xfId="314" xr:uid="{00000000-0005-0000-0000-00003B010000}"/>
    <cellStyle name="MILES" xfId="315" xr:uid="{00000000-0005-0000-0000-00003C010000}"/>
    <cellStyle name="Millares [0] 2" xfId="316" xr:uid="{00000000-0005-0000-0000-00003E010000}"/>
    <cellStyle name="Millares [0] 3" xfId="317" xr:uid="{00000000-0005-0000-0000-00003F010000}"/>
    <cellStyle name="Millares [0] 4" xfId="318" xr:uid="{00000000-0005-0000-0000-000040010000}"/>
    <cellStyle name="Millares [0] 5" xfId="319" xr:uid="{00000000-0005-0000-0000-000041010000}"/>
    <cellStyle name="Millares [0] 6" xfId="320" xr:uid="{00000000-0005-0000-0000-000042010000}"/>
    <cellStyle name="Millares [0] 7" xfId="321" xr:uid="{00000000-0005-0000-0000-000043010000}"/>
    <cellStyle name="Millares [0] 8" xfId="322" xr:uid="{00000000-0005-0000-0000-000044010000}"/>
    <cellStyle name="Millares [2]" xfId="323" xr:uid="{00000000-0005-0000-0000-000045010000}"/>
    <cellStyle name="Millares [2] 2" xfId="324" xr:uid="{00000000-0005-0000-0000-000046010000}"/>
    <cellStyle name="Millares [2] 3" xfId="325" xr:uid="{00000000-0005-0000-0000-000047010000}"/>
    <cellStyle name="Millares [2] 4" xfId="326" xr:uid="{00000000-0005-0000-0000-000048010000}"/>
    <cellStyle name="Millares 10" xfId="327" xr:uid="{00000000-0005-0000-0000-000049010000}"/>
    <cellStyle name="Millares 10 2" xfId="328" xr:uid="{00000000-0005-0000-0000-00004A010000}"/>
    <cellStyle name="Millares 11" xfId="329" xr:uid="{00000000-0005-0000-0000-00004B010000}"/>
    <cellStyle name="Millares 11 2" xfId="330" xr:uid="{00000000-0005-0000-0000-00004C010000}"/>
    <cellStyle name="Millares 12" xfId="331" xr:uid="{00000000-0005-0000-0000-00004D010000}"/>
    <cellStyle name="Millares 12 2" xfId="332" xr:uid="{00000000-0005-0000-0000-00004E010000}"/>
    <cellStyle name="Millares 13" xfId="333" xr:uid="{00000000-0005-0000-0000-00004F010000}"/>
    <cellStyle name="Millares 13 2" xfId="334" xr:uid="{00000000-0005-0000-0000-000050010000}"/>
    <cellStyle name="Millares 14" xfId="335" xr:uid="{00000000-0005-0000-0000-000051010000}"/>
    <cellStyle name="Millares 15" xfId="336" xr:uid="{00000000-0005-0000-0000-000052010000}"/>
    <cellStyle name="Millares 16" xfId="337" xr:uid="{00000000-0005-0000-0000-000053010000}"/>
    <cellStyle name="Millares 16 2" xfId="338" xr:uid="{00000000-0005-0000-0000-000054010000}"/>
    <cellStyle name="Millares 16 2 2" xfId="339" xr:uid="{00000000-0005-0000-0000-000055010000}"/>
    <cellStyle name="Millares 16 3" xfId="340" xr:uid="{00000000-0005-0000-0000-000056010000}"/>
    <cellStyle name="Millares 17" xfId="341" xr:uid="{00000000-0005-0000-0000-000057010000}"/>
    <cellStyle name="Millares 18" xfId="342" xr:uid="{00000000-0005-0000-0000-000058010000}"/>
    <cellStyle name="Millares 19" xfId="343" xr:uid="{00000000-0005-0000-0000-000059010000}"/>
    <cellStyle name="Millares 2" xfId="344" xr:uid="{00000000-0005-0000-0000-00005A010000}"/>
    <cellStyle name="Millares 2 10" xfId="345" xr:uid="{00000000-0005-0000-0000-00005B010000}"/>
    <cellStyle name="Millares 2 10 2" xfId="346" xr:uid="{00000000-0005-0000-0000-00005C010000}"/>
    <cellStyle name="Millares 2 10 3" xfId="347" xr:uid="{00000000-0005-0000-0000-00005D010000}"/>
    <cellStyle name="Millares 2 10 4" xfId="348" xr:uid="{00000000-0005-0000-0000-00005E010000}"/>
    <cellStyle name="Millares 2 11" xfId="349" xr:uid="{00000000-0005-0000-0000-00005F010000}"/>
    <cellStyle name="Millares 2 11 2" xfId="350" xr:uid="{00000000-0005-0000-0000-000060010000}"/>
    <cellStyle name="Millares 2 11 3" xfId="351" xr:uid="{00000000-0005-0000-0000-000061010000}"/>
    <cellStyle name="Millares 2 11 4" xfId="352" xr:uid="{00000000-0005-0000-0000-000062010000}"/>
    <cellStyle name="Millares 2 12" xfId="353" xr:uid="{00000000-0005-0000-0000-000063010000}"/>
    <cellStyle name="Millares 2 12 2" xfId="354" xr:uid="{00000000-0005-0000-0000-000064010000}"/>
    <cellStyle name="Millares 2 12 3" xfId="355" xr:uid="{00000000-0005-0000-0000-000065010000}"/>
    <cellStyle name="Millares 2 12 4" xfId="356" xr:uid="{00000000-0005-0000-0000-000066010000}"/>
    <cellStyle name="Millares 2 13" xfId="357" xr:uid="{00000000-0005-0000-0000-000067010000}"/>
    <cellStyle name="Millares 2 13 2" xfId="358" xr:uid="{00000000-0005-0000-0000-000068010000}"/>
    <cellStyle name="Millares 2 13 3" xfId="359" xr:uid="{00000000-0005-0000-0000-000069010000}"/>
    <cellStyle name="Millares 2 13 4" xfId="360" xr:uid="{00000000-0005-0000-0000-00006A010000}"/>
    <cellStyle name="Millares 2 14" xfId="361" xr:uid="{00000000-0005-0000-0000-00006B010000}"/>
    <cellStyle name="Millares 2 14 2" xfId="362" xr:uid="{00000000-0005-0000-0000-00006C010000}"/>
    <cellStyle name="Millares 2 14 3" xfId="363" xr:uid="{00000000-0005-0000-0000-00006D010000}"/>
    <cellStyle name="Millares 2 14 4" xfId="364" xr:uid="{00000000-0005-0000-0000-00006E010000}"/>
    <cellStyle name="Millares 2 15" xfId="365" xr:uid="{00000000-0005-0000-0000-00006F010000}"/>
    <cellStyle name="Millares 2 15 2" xfId="366" xr:uid="{00000000-0005-0000-0000-000070010000}"/>
    <cellStyle name="Millares 2 15 3" xfId="367" xr:uid="{00000000-0005-0000-0000-000071010000}"/>
    <cellStyle name="Millares 2 15 4" xfId="368" xr:uid="{00000000-0005-0000-0000-000072010000}"/>
    <cellStyle name="Millares 2 16" xfId="369" xr:uid="{00000000-0005-0000-0000-000073010000}"/>
    <cellStyle name="Millares 2 16 2" xfId="370" xr:uid="{00000000-0005-0000-0000-000074010000}"/>
    <cellStyle name="Millares 2 16 3" xfId="371" xr:uid="{00000000-0005-0000-0000-000075010000}"/>
    <cellStyle name="Millares 2 16 4" xfId="372" xr:uid="{00000000-0005-0000-0000-000076010000}"/>
    <cellStyle name="Millares 2 17" xfId="373" xr:uid="{00000000-0005-0000-0000-000077010000}"/>
    <cellStyle name="Millares 2 17 2" xfId="374" xr:uid="{00000000-0005-0000-0000-000078010000}"/>
    <cellStyle name="Millares 2 17 3" xfId="375" xr:uid="{00000000-0005-0000-0000-000079010000}"/>
    <cellStyle name="Millares 2 17 4" xfId="376" xr:uid="{00000000-0005-0000-0000-00007A010000}"/>
    <cellStyle name="Millares 2 18" xfId="377" xr:uid="{00000000-0005-0000-0000-00007B010000}"/>
    <cellStyle name="Millares 2 18 2" xfId="378" xr:uid="{00000000-0005-0000-0000-00007C010000}"/>
    <cellStyle name="Millares 2 18 3" xfId="379" xr:uid="{00000000-0005-0000-0000-00007D010000}"/>
    <cellStyle name="Millares 2 18 4" xfId="380" xr:uid="{00000000-0005-0000-0000-00007E010000}"/>
    <cellStyle name="Millares 2 19" xfId="381" xr:uid="{00000000-0005-0000-0000-00007F010000}"/>
    <cellStyle name="Millares 2 19 2" xfId="382" xr:uid="{00000000-0005-0000-0000-000080010000}"/>
    <cellStyle name="Millares 2 19 3" xfId="383" xr:uid="{00000000-0005-0000-0000-000081010000}"/>
    <cellStyle name="Millares 2 19 4" xfId="384" xr:uid="{00000000-0005-0000-0000-000082010000}"/>
    <cellStyle name="Millares 2 2" xfId="385" xr:uid="{00000000-0005-0000-0000-000083010000}"/>
    <cellStyle name="Millares 2 2 2" xfId="386" xr:uid="{00000000-0005-0000-0000-000084010000}"/>
    <cellStyle name="Millares 2 2 3" xfId="387" xr:uid="{00000000-0005-0000-0000-000085010000}"/>
    <cellStyle name="Millares 2 2 4" xfId="388" xr:uid="{00000000-0005-0000-0000-000086010000}"/>
    <cellStyle name="Millares 2 2 5" xfId="389" xr:uid="{00000000-0005-0000-0000-000087010000}"/>
    <cellStyle name="Millares 2 2 6" xfId="390" xr:uid="{00000000-0005-0000-0000-000088010000}"/>
    <cellStyle name="Millares 2 2 7" xfId="391" xr:uid="{00000000-0005-0000-0000-000089010000}"/>
    <cellStyle name="Millares 2 20" xfId="392" xr:uid="{00000000-0005-0000-0000-00008A010000}"/>
    <cellStyle name="Millares 2 20 2" xfId="393" xr:uid="{00000000-0005-0000-0000-00008B010000}"/>
    <cellStyle name="Millares 2 20 3" xfId="394" xr:uid="{00000000-0005-0000-0000-00008C010000}"/>
    <cellStyle name="Millares 2 20 4" xfId="395" xr:uid="{00000000-0005-0000-0000-00008D010000}"/>
    <cellStyle name="Millares 2 21" xfId="396" xr:uid="{00000000-0005-0000-0000-00008E010000}"/>
    <cellStyle name="Millares 2 21 2" xfId="397" xr:uid="{00000000-0005-0000-0000-00008F010000}"/>
    <cellStyle name="Millares 2 21 3" xfId="398" xr:uid="{00000000-0005-0000-0000-000090010000}"/>
    <cellStyle name="Millares 2 21 4" xfId="399" xr:uid="{00000000-0005-0000-0000-000091010000}"/>
    <cellStyle name="Millares 2 22" xfId="400" xr:uid="{00000000-0005-0000-0000-000092010000}"/>
    <cellStyle name="Millares 2 22 2" xfId="401" xr:uid="{00000000-0005-0000-0000-000093010000}"/>
    <cellStyle name="Millares 2 22 3" xfId="402" xr:uid="{00000000-0005-0000-0000-000094010000}"/>
    <cellStyle name="Millares 2 22 4" xfId="403" xr:uid="{00000000-0005-0000-0000-000095010000}"/>
    <cellStyle name="Millares 2 23" xfId="404" xr:uid="{00000000-0005-0000-0000-000096010000}"/>
    <cellStyle name="Millares 2 23 2" xfId="405" xr:uid="{00000000-0005-0000-0000-000097010000}"/>
    <cellStyle name="Millares 2 23 3" xfId="406" xr:uid="{00000000-0005-0000-0000-000098010000}"/>
    <cellStyle name="Millares 2 23 4" xfId="407" xr:uid="{00000000-0005-0000-0000-000099010000}"/>
    <cellStyle name="Millares 2 24" xfId="408" xr:uid="{00000000-0005-0000-0000-00009A010000}"/>
    <cellStyle name="Millares 2 24 2" xfId="409" xr:uid="{00000000-0005-0000-0000-00009B010000}"/>
    <cellStyle name="Millares 2 24 3" xfId="410" xr:uid="{00000000-0005-0000-0000-00009C010000}"/>
    <cellStyle name="Millares 2 24 4" xfId="411" xr:uid="{00000000-0005-0000-0000-00009D010000}"/>
    <cellStyle name="Millares 2 25" xfId="412" xr:uid="{00000000-0005-0000-0000-00009E010000}"/>
    <cellStyle name="Millares 2 25 2" xfId="413" xr:uid="{00000000-0005-0000-0000-00009F010000}"/>
    <cellStyle name="Millares 2 25 3" xfId="414" xr:uid="{00000000-0005-0000-0000-0000A0010000}"/>
    <cellStyle name="Millares 2 25 4" xfId="415" xr:uid="{00000000-0005-0000-0000-0000A1010000}"/>
    <cellStyle name="Millares 2 26" xfId="416" xr:uid="{00000000-0005-0000-0000-0000A2010000}"/>
    <cellStyle name="Millares 2 26 2" xfId="417" xr:uid="{00000000-0005-0000-0000-0000A3010000}"/>
    <cellStyle name="Millares 2 26 3" xfId="418" xr:uid="{00000000-0005-0000-0000-0000A4010000}"/>
    <cellStyle name="Millares 2 26 4" xfId="419" xr:uid="{00000000-0005-0000-0000-0000A5010000}"/>
    <cellStyle name="Millares 2 27" xfId="420" xr:uid="{00000000-0005-0000-0000-0000A6010000}"/>
    <cellStyle name="Millares 2 27 2" xfId="421" xr:uid="{00000000-0005-0000-0000-0000A7010000}"/>
    <cellStyle name="Millares 2 27 3" xfId="422" xr:uid="{00000000-0005-0000-0000-0000A8010000}"/>
    <cellStyle name="Millares 2 27 4" xfId="423" xr:uid="{00000000-0005-0000-0000-0000A9010000}"/>
    <cellStyle name="Millares 2 28" xfId="424" xr:uid="{00000000-0005-0000-0000-0000AA010000}"/>
    <cellStyle name="Millares 2 28 2" xfId="425" xr:uid="{00000000-0005-0000-0000-0000AB010000}"/>
    <cellStyle name="Millares 2 28 3" xfId="426" xr:uid="{00000000-0005-0000-0000-0000AC010000}"/>
    <cellStyle name="Millares 2 28 4" xfId="427" xr:uid="{00000000-0005-0000-0000-0000AD010000}"/>
    <cellStyle name="Millares 2 29" xfId="428" xr:uid="{00000000-0005-0000-0000-0000AE010000}"/>
    <cellStyle name="Millares 2 29 2" xfId="429" xr:uid="{00000000-0005-0000-0000-0000AF010000}"/>
    <cellStyle name="Millares 2 29 3" xfId="430" xr:uid="{00000000-0005-0000-0000-0000B0010000}"/>
    <cellStyle name="Millares 2 29 4" xfId="431" xr:uid="{00000000-0005-0000-0000-0000B1010000}"/>
    <cellStyle name="Millares 2 3" xfId="432" xr:uid="{00000000-0005-0000-0000-0000B2010000}"/>
    <cellStyle name="Millares 2 3 2" xfId="433" xr:uid="{00000000-0005-0000-0000-0000B3010000}"/>
    <cellStyle name="Millares 2 3 3" xfId="434" xr:uid="{00000000-0005-0000-0000-0000B4010000}"/>
    <cellStyle name="Millares 2 3 4" xfId="435" xr:uid="{00000000-0005-0000-0000-0000B5010000}"/>
    <cellStyle name="Millares 2 3 5" xfId="436" xr:uid="{00000000-0005-0000-0000-0000B6010000}"/>
    <cellStyle name="Millares 2 30" xfId="437" xr:uid="{00000000-0005-0000-0000-0000B7010000}"/>
    <cellStyle name="Millares 2 30 2" xfId="438" xr:uid="{00000000-0005-0000-0000-0000B8010000}"/>
    <cellStyle name="Millares 2 30 3" xfId="439" xr:uid="{00000000-0005-0000-0000-0000B9010000}"/>
    <cellStyle name="Millares 2 30 4" xfId="440" xr:uid="{00000000-0005-0000-0000-0000BA010000}"/>
    <cellStyle name="Millares 2 31" xfId="441" xr:uid="{00000000-0005-0000-0000-0000BB010000}"/>
    <cellStyle name="Millares 2 4" xfId="442" xr:uid="{00000000-0005-0000-0000-0000BC010000}"/>
    <cellStyle name="Millares 2 4 2" xfId="443" xr:uid="{00000000-0005-0000-0000-0000BD010000}"/>
    <cellStyle name="Millares 2 4 3" xfId="444" xr:uid="{00000000-0005-0000-0000-0000BE010000}"/>
    <cellStyle name="Millares 2 4 4" xfId="445" xr:uid="{00000000-0005-0000-0000-0000BF010000}"/>
    <cellStyle name="Millares 2 5" xfId="446" xr:uid="{00000000-0005-0000-0000-0000C0010000}"/>
    <cellStyle name="Millares 2 5 2" xfId="447" xr:uid="{00000000-0005-0000-0000-0000C1010000}"/>
    <cellStyle name="Millares 2 5 3" xfId="448" xr:uid="{00000000-0005-0000-0000-0000C2010000}"/>
    <cellStyle name="Millares 2 5 4" xfId="449" xr:uid="{00000000-0005-0000-0000-0000C3010000}"/>
    <cellStyle name="Millares 2 6" xfId="450" xr:uid="{00000000-0005-0000-0000-0000C4010000}"/>
    <cellStyle name="Millares 2 6 2" xfId="451" xr:uid="{00000000-0005-0000-0000-0000C5010000}"/>
    <cellStyle name="Millares 2 6 3" xfId="452" xr:uid="{00000000-0005-0000-0000-0000C6010000}"/>
    <cellStyle name="Millares 2 6 4" xfId="453" xr:uid="{00000000-0005-0000-0000-0000C7010000}"/>
    <cellStyle name="Millares 2 6 5" xfId="454" xr:uid="{00000000-0005-0000-0000-0000C8010000}"/>
    <cellStyle name="Millares 2 6 6" xfId="455" xr:uid="{00000000-0005-0000-0000-0000C9010000}"/>
    <cellStyle name="Millares 2 6 7" xfId="456" xr:uid="{00000000-0005-0000-0000-0000CA010000}"/>
    <cellStyle name="Millares 2 6 8" xfId="457" xr:uid="{00000000-0005-0000-0000-0000CB010000}"/>
    <cellStyle name="Millares 2 7" xfId="458" xr:uid="{00000000-0005-0000-0000-0000CC010000}"/>
    <cellStyle name="Millares 2 7 2" xfId="459" xr:uid="{00000000-0005-0000-0000-0000CD010000}"/>
    <cellStyle name="Millares 2 7 3" xfId="460" xr:uid="{00000000-0005-0000-0000-0000CE010000}"/>
    <cellStyle name="Millares 2 7 4" xfId="461" xr:uid="{00000000-0005-0000-0000-0000CF010000}"/>
    <cellStyle name="Millares 2 8" xfId="462" xr:uid="{00000000-0005-0000-0000-0000D0010000}"/>
    <cellStyle name="Millares 2 8 2" xfId="463" xr:uid="{00000000-0005-0000-0000-0000D1010000}"/>
    <cellStyle name="Millares 2 8 3" xfId="464" xr:uid="{00000000-0005-0000-0000-0000D2010000}"/>
    <cellStyle name="Millares 2 8 4" xfId="465" xr:uid="{00000000-0005-0000-0000-0000D3010000}"/>
    <cellStyle name="Millares 2 9" xfId="466" xr:uid="{00000000-0005-0000-0000-0000D4010000}"/>
    <cellStyle name="Millares 2 9 2" xfId="467" xr:uid="{00000000-0005-0000-0000-0000D5010000}"/>
    <cellStyle name="Millares 2 9 3" xfId="468" xr:uid="{00000000-0005-0000-0000-0000D6010000}"/>
    <cellStyle name="Millares 2 9 4" xfId="469" xr:uid="{00000000-0005-0000-0000-0000D7010000}"/>
    <cellStyle name="Millares 20" xfId="470" xr:uid="{00000000-0005-0000-0000-0000D8010000}"/>
    <cellStyle name="Millares 21" xfId="471" xr:uid="{00000000-0005-0000-0000-0000D9010000}"/>
    <cellStyle name="Millares 22" xfId="472" xr:uid="{00000000-0005-0000-0000-0000DA010000}"/>
    <cellStyle name="Millares 23" xfId="473" xr:uid="{00000000-0005-0000-0000-0000DB010000}"/>
    <cellStyle name="Millares 24" xfId="474" xr:uid="{00000000-0005-0000-0000-0000DC010000}"/>
    <cellStyle name="Millares 25" xfId="475" xr:uid="{00000000-0005-0000-0000-0000DD010000}"/>
    <cellStyle name="Millares 26" xfId="476" xr:uid="{00000000-0005-0000-0000-0000DE010000}"/>
    <cellStyle name="Millares 27" xfId="477" xr:uid="{00000000-0005-0000-0000-0000DF010000}"/>
    <cellStyle name="Millares 28" xfId="478" xr:uid="{00000000-0005-0000-0000-0000E0010000}"/>
    <cellStyle name="Millares 29" xfId="479" xr:uid="{00000000-0005-0000-0000-0000E1010000}"/>
    <cellStyle name="Millares 3" xfId="480" xr:uid="{00000000-0005-0000-0000-0000E2010000}"/>
    <cellStyle name="Millares 3 2" xfId="481" xr:uid="{00000000-0005-0000-0000-0000E3010000}"/>
    <cellStyle name="Millares 3 2 2" xfId="482" xr:uid="{00000000-0005-0000-0000-0000E4010000}"/>
    <cellStyle name="Millares 3 2 4" xfId="6702" xr:uid="{97D18644-995E-4BB9-92A5-88FE2571F5F4}"/>
    <cellStyle name="Millares 3 3" xfId="483" xr:uid="{00000000-0005-0000-0000-0000E5010000}"/>
    <cellStyle name="Millares 3 4" xfId="484" xr:uid="{00000000-0005-0000-0000-0000E6010000}"/>
    <cellStyle name="Millares 30" xfId="485" xr:uid="{00000000-0005-0000-0000-0000E7010000}"/>
    <cellStyle name="Millares 31" xfId="486" xr:uid="{00000000-0005-0000-0000-0000E8010000}"/>
    <cellStyle name="Millares 32" xfId="487" xr:uid="{00000000-0005-0000-0000-0000E9010000}"/>
    <cellStyle name="Millares 33" xfId="488" xr:uid="{00000000-0005-0000-0000-0000EA010000}"/>
    <cellStyle name="Millares 34" xfId="489" xr:uid="{00000000-0005-0000-0000-0000EB010000}"/>
    <cellStyle name="Millares 35" xfId="490" xr:uid="{00000000-0005-0000-0000-0000EC010000}"/>
    <cellStyle name="Millares 36" xfId="491" xr:uid="{00000000-0005-0000-0000-0000ED010000}"/>
    <cellStyle name="Millares 37" xfId="492" xr:uid="{00000000-0005-0000-0000-0000EE010000}"/>
    <cellStyle name="Millares 38" xfId="493" xr:uid="{00000000-0005-0000-0000-0000EF010000}"/>
    <cellStyle name="Millares 39" xfId="494" xr:uid="{00000000-0005-0000-0000-0000F0010000}"/>
    <cellStyle name="Millares 4" xfId="495" xr:uid="{00000000-0005-0000-0000-0000F1010000}"/>
    <cellStyle name="Millares 4 2" xfId="496" xr:uid="{00000000-0005-0000-0000-0000F2010000}"/>
    <cellStyle name="Millares 4 2 2" xfId="497" xr:uid="{00000000-0005-0000-0000-0000F3010000}"/>
    <cellStyle name="Millares 4 3" xfId="498" xr:uid="{00000000-0005-0000-0000-0000F4010000}"/>
    <cellStyle name="Millares 4 4" xfId="499" xr:uid="{00000000-0005-0000-0000-0000F5010000}"/>
    <cellStyle name="Millares 4 5" xfId="500" xr:uid="{00000000-0005-0000-0000-0000F6010000}"/>
    <cellStyle name="Millares 40" xfId="501" xr:uid="{00000000-0005-0000-0000-0000F7010000}"/>
    <cellStyle name="Millares 41" xfId="502" xr:uid="{00000000-0005-0000-0000-0000F8010000}"/>
    <cellStyle name="Millares 42" xfId="503" xr:uid="{00000000-0005-0000-0000-0000F9010000}"/>
    <cellStyle name="Millares 43" xfId="504" xr:uid="{00000000-0005-0000-0000-0000FA010000}"/>
    <cellStyle name="Millares 44" xfId="505" xr:uid="{00000000-0005-0000-0000-0000FB010000}"/>
    <cellStyle name="Millares 45" xfId="506" xr:uid="{00000000-0005-0000-0000-0000FC010000}"/>
    <cellStyle name="Millares 46" xfId="507" xr:uid="{00000000-0005-0000-0000-0000FD010000}"/>
    <cellStyle name="Millares 47" xfId="508" xr:uid="{00000000-0005-0000-0000-0000FE010000}"/>
    <cellStyle name="Millares 48" xfId="509" xr:uid="{00000000-0005-0000-0000-0000FF010000}"/>
    <cellStyle name="Millares 49" xfId="510" xr:uid="{00000000-0005-0000-0000-000000020000}"/>
    <cellStyle name="Millares 5" xfId="511" xr:uid="{00000000-0005-0000-0000-000001020000}"/>
    <cellStyle name="Millares 5 2" xfId="512" xr:uid="{00000000-0005-0000-0000-000002020000}"/>
    <cellStyle name="Millares 5 2 2" xfId="513" xr:uid="{00000000-0005-0000-0000-000003020000}"/>
    <cellStyle name="Millares 5 3" xfId="514" xr:uid="{00000000-0005-0000-0000-000004020000}"/>
    <cellStyle name="Millares 5 4" xfId="515" xr:uid="{00000000-0005-0000-0000-000005020000}"/>
    <cellStyle name="Millares 50" xfId="516" xr:uid="{00000000-0005-0000-0000-000006020000}"/>
    <cellStyle name="Millares 51" xfId="517" xr:uid="{00000000-0005-0000-0000-000007020000}"/>
    <cellStyle name="Millares 52" xfId="518" xr:uid="{00000000-0005-0000-0000-000008020000}"/>
    <cellStyle name="Millares 53" xfId="519" xr:uid="{00000000-0005-0000-0000-000009020000}"/>
    <cellStyle name="Millares 54" xfId="520" xr:uid="{00000000-0005-0000-0000-00000A020000}"/>
    <cellStyle name="Millares 55" xfId="521" xr:uid="{00000000-0005-0000-0000-00000B020000}"/>
    <cellStyle name="Millares 56" xfId="522" xr:uid="{00000000-0005-0000-0000-00000C020000}"/>
    <cellStyle name="Millares 57" xfId="523" xr:uid="{00000000-0005-0000-0000-00000D020000}"/>
    <cellStyle name="Millares 58" xfId="524" xr:uid="{00000000-0005-0000-0000-00000E020000}"/>
    <cellStyle name="Millares 59" xfId="525" xr:uid="{00000000-0005-0000-0000-00000F020000}"/>
    <cellStyle name="Millares 6" xfId="526" xr:uid="{00000000-0005-0000-0000-000010020000}"/>
    <cellStyle name="Millares 6 2" xfId="527" xr:uid="{00000000-0005-0000-0000-000011020000}"/>
    <cellStyle name="Millares 6 3" xfId="528" xr:uid="{00000000-0005-0000-0000-000012020000}"/>
    <cellStyle name="Millares 6 4" xfId="529" xr:uid="{00000000-0005-0000-0000-000013020000}"/>
    <cellStyle name="Millares 7" xfId="530" xr:uid="{00000000-0005-0000-0000-000014020000}"/>
    <cellStyle name="Millares 7 2" xfId="531" xr:uid="{00000000-0005-0000-0000-000015020000}"/>
    <cellStyle name="Millares 7 3" xfId="532" xr:uid="{00000000-0005-0000-0000-000016020000}"/>
    <cellStyle name="Millares 7 4" xfId="533" xr:uid="{00000000-0005-0000-0000-000017020000}"/>
    <cellStyle name="Millares 8" xfId="534" xr:uid="{00000000-0005-0000-0000-000018020000}"/>
    <cellStyle name="Millares 8 2" xfId="535" xr:uid="{00000000-0005-0000-0000-000019020000}"/>
    <cellStyle name="Millares 9" xfId="536" xr:uid="{00000000-0005-0000-0000-00001A020000}"/>
    <cellStyle name="Millares 9 2" xfId="537" xr:uid="{00000000-0005-0000-0000-00001B020000}"/>
    <cellStyle name="Millares 9 3" xfId="538" xr:uid="{00000000-0005-0000-0000-00001C020000}"/>
    <cellStyle name="MILLONES" xfId="539" xr:uid="{00000000-0005-0000-0000-00001D020000}"/>
    <cellStyle name="Moneda [0]" xfId="6695" builtinId="7"/>
    <cellStyle name="Moneda [0] 2" xfId="540" xr:uid="{00000000-0005-0000-0000-000020020000}"/>
    <cellStyle name="Moneda [0] 3" xfId="6697" xr:uid="{F59CEEBD-0432-46F1-BD71-0362E8E1FB34}"/>
    <cellStyle name="Moneda 10" xfId="541" xr:uid="{00000000-0005-0000-0000-000021020000}"/>
    <cellStyle name="Moneda 103" xfId="6698" xr:uid="{424D33B0-E9F6-4F39-A762-E4409D197E3A}"/>
    <cellStyle name="Moneda 11" xfId="542" xr:uid="{00000000-0005-0000-0000-000022020000}"/>
    <cellStyle name="Moneda 12" xfId="543" xr:uid="{00000000-0005-0000-0000-000023020000}"/>
    <cellStyle name="Moneda 13" xfId="544" xr:uid="{00000000-0005-0000-0000-000024020000}"/>
    <cellStyle name="Moneda 14" xfId="545" xr:uid="{00000000-0005-0000-0000-000025020000}"/>
    <cellStyle name="Moneda 15" xfId="546" xr:uid="{00000000-0005-0000-0000-000026020000}"/>
    <cellStyle name="Moneda 16" xfId="547" xr:uid="{00000000-0005-0000-0000-000027020000}"/>
    <cellStyle name="Moneda 17" xfId="548" xr:uid="{00000000-0005-0000-0000-000028020000}"/>
    <cellStyle name="Moneda 18" xfId="549" xr:uid="{00000000-0005-0000-0000-000029020000}"/>
    <cellStyle name="Moneda 19" xfId="550" xr:uid="{00000000-0005-0000-0000-00002A020000}"/>
    <cellStyle name="Moneda 2" xfId="551" xr:uid="{00000000-0005-0000-0000-00002B020000}"/>
    <cellStyle name="Moneda 2 10" xfId="552" xr:uid="{00000000-0005-0000-0000-00002C020000}"/>
    <cellStyle name="Moneda 2 10 2" xfId="553" xr:uid="{00000000-0005-0000-0000-00002D020000}"/>
    <cellStyle name="Moneda 2 10 3" xfId="554" xr:uid="{00000000-0005-0000-0000-00002E020000}"/>
    <cellStyle name="Moneda 2 10 4" xfId="555" xr:uid="{00000000-0005-0000-0000-00002F020000}"/>
    <cellStyle name="Moneda 2 11" xfId="556" xr:uid="{00000000-0005-0000-0000-000030020000}"/>
    <cellStyle name="Moneda 2 11 2" xfId="557" xr:uid="{00000000-0005-0000-0000-000031020000}"/>
    <cellStyle name="Moneda 2 11 3" xfId="558" xr:uid="{00000000-0005-0000-0000-000032020000}"/>
    <cellStyle name="Moneda 2 11 4" xfId="559" xr:uid="{00000000-0005-0000-0000-000033020000}"/>
    <cellStyle name="Moneda 2 12" xfId="560" xr:uid="{00000000-0005-0000-0000-000034020000}"/>
    <cellStyle name="Moneda 2 12 2" xfId="561" xr:uid="{00000000-0005-0000-0000-000035020000}"/>
    <cellStyle name="Moneda 2 12 3" xfId="562" xr:uid="{00000000-0005-0000-0000-000036020000}"/>
    <cellStyle name="Moneda 2 12 4" xfId="563" xr:uid="{00000000-0005-0000-0000-000037020000}"/>
    <cellStyle name="Moneda 2 12 5" xfId="564" xr:uid="{00000000-0005-0000-0000-000038020000}"/>
    <cellStyle name="Moneda 2 12 6" xfId="565" xr:uid="{00000000-0005-0000-0000-000039020000}"/>
    <cellStyle name="Moneda 2 12 7" xfId="566" xr:uid="{00000000-0005-0000-0000-00003A020000}"/>
    <cellStyle name="Moneda 2 12 8" xfId="567" xr:uid="{00000000-0005-0000-0000-00003B020000}"/>
    <cellStyle name="Moneda 2 13" xfId="568" xr:uid="{00000000-0005-0000-0000-00003C020000}"/>
    <cellStyle name="Moneda 2 13 2" xfId="569" xr:uid="{00000000-0005-0000-0000-00003D020000}"/>
    <cellStyle name="Moneda 2 13 3" xfId="570" xr:uid="{00000000-0005-0000-0000-00003E020000}"/>
    <cellStyle name="Moneda 2 13 4" xfId="571" xr:uid="{00000000-0005-0000-0000-00003F020000}"/>
    <cellStyle name="Moneda 2 14" xfId="572" xr:uid="{00000000-0005-0000-0000-000040020000}"/>
    <cellStyle name="Moneda 2 14 2" xfId="573" xr:uid="{00000000-0005-0000-0000-000041020000}"/>
    <cellStyle name="Moneda 2 14 3" xfId="574" xr:uid="{00000000-0005-0000-0000-000042020000}"/>
    <cellStyle name="Moneda 2 14 4" xfId="575" xr:uid="{00000000-0005-0000-0000-000043020000}"/>
    <cellStyle name="Moneda 2 15" xfId="576" xr:uid="{00000000-0005-0000-0000-000044020000}"/>
    <cellStyle name="Moneda 2 15 2" xfId="577" xr:uid="{00000000-0005-0000-0000-000045020000}"/>
    <cellStyle name="Moneda 2 15 3" xfId="578" xr:uid="{00000000-0005-0000-0000-000046020000}"/>
    <cellStyle name="Moneda 2 15 4" xfId="579" xr:uid="{00000000-0005-0000-0000-000047020000}"/>
    <cellStyle name="Moneda 2 16" xfId="580" xr:uid="{00000000-0005-0000-0000-000048020000}"/>
    <cellStyle name="Moneda 2 16 2" xfId="581" xr:uid="{00000000-0005-0000-0000-000049020000}"/>
    <cellStyle name="Moneda 2 16 3" xfId="582" xr:uid="{00000000-0005-0000-0000-00004A020000}"/>
    <cellStyle name="Moneda 2 16 4" xfId="583" xr:uid="{00000000-0005-0000-0000-00004B020000}"/>
    <cellStyle name="Moneda 2 17" xfId="584" xr:uid="{00000000-0005-0000-0000-00004C020000}"/>
    <cellStyle name="Moneda 2 17 2" xfId="585" xr:uid="{00000000-0005-0000-0000-00004D020000}"/>
    <cellStyle name="Moneda 2 17 3" xfId="586" xr:uid="{00000000-0005-0000-0000-00004E020000}"/>
    <cellStyle name="Moneda 2 17 4" xfId="587" xr:uid="{00000000-0005-0000-0000-00004F020000}"/>
    <cellStyle name="Moneda 2 18" xfId="588" xr:uid="{00000000-0005-0000-0000-000050020000}"/>
    <cellStyle name="Moneda 2 18 2" xfId="589" xr:uid="{00000000-0005-0000-0000-000051020000}"/>
    <cellStyle name="Moneda 2 18 3" xfId="590" xr:uid="{00000000-0005-0000-0000-000052020000}"/>
    <cellStyle name="Moneda 2 18 4" xfId="591" xr:uid="{00000000-0005-0000-0000-000053020000}"/>
    <cellStyle name="Moneda 2 19" xfId="592" xr:uid="{00000000-0005-0000-0000-000054020000}"/>
    <cellStyle name="Moneda 2 19 2" xfId="593" xr:uid="{00000000-0005-0000-0000-000055020000}"/>
    <cellStyle name="Moneda 2 19 3" xfId="594" xr:uid="{00000000-0005-0000-0000-000056020000}"/>
    <cellStyle name="Moneda 2 19 4" xfId="595" xr:uid="{00000000-0005-0000-0000-000057020000}"/>
    <cellStyle name="Moneda 2 2" xfId="596" xr:uid="{00000000-0005-0000-0000-000058020000}"/>
    <cellStyle name="Moneda 2 2 10" xfId="597" xr:uid="{00000000-0005-0000-0000-000059020000}"/>
    <cellStyle name="Moneda 2 2 10 2" xfId="598" xr:uid="{00000000-0005-0000-0000-00005A020000}"/>
    <cellStyle name="Moneda 2 2 10 3" xfId="599" xr:uid="{00000000-0005-0000-0000-00005B020000}"/>
    <cellStyle name="Moneda 2 2 10 4" xfId="600" xr:uid="{00000000-0005-0000-0000-00005C020000}"/>
    <cellStyle name="Moneda 2 2 11" xfId="601" xr:uid="{00000000-0005-0000-0000-00005D020000}"/>
    <cellStyle name="Moneda 2 2 11 2" xfId="602" xr:uid="{00000000-0005-0000-0000-00005E020000}"/>
    <cellStyle name="Moneda 2 2 11 3" xfId="603" xr:uid="{00000000-0005-0000-0000-00005F020000}"/>
    <cellStyle name="Moneda 2 2 11 4" xfId="604" xr:uid="{00000000-0005-0000-0000-000060020000}"/>
    <cellStyle name="Moneda 2 2 12" xfId="605" xr:uid="{00000000-0005-0000-0000-000061020000}"/>
    <cellStyle name="Moneda 2 2 12 2" xfId="606" xr:uid="{00000000-0005-0000-0000-000062020000}"/>
    <cellStyle name="Moneda 2 2 12 3" xfId="607" xr:uid="{00000000-0005-0000-0000-000063020000}"/>
    <cellStyle name="Moneda 2 2 12 4" xfId="608" xr:uid="{00000000-0005-0000-0000-000064020000}"/>
    <cellStyle name="Moneda 2 2 13" xfId="609" xr:uid="{00000000-0005-0000-0000-000065020000}"/>
    <cellStyle name="Moneda 2 2 13 2" xfId="610" xr:uid="{00000000-0005-0000-0000-000066020000}"/>
    <cellStyle name="Moneda 2 2 13 3" xfId="611" xr:uid="{00000000-0005-0000-0000-000067020000}"/>
    <cellStyle name="Moneda 2 2 13 4" xfId="612" xr:uid="{00000000-0005-0000-0000-000068020000}"/>
    <cellStyle name="Moneda 2 2 14" xfId="613" xr:uid="{00000000-0005-0000-0000-000069020000}"/>
    <cellStyle name="Moneda 2 2 14 2" xfId="614" xr:uid="{00000000-0005-0000-0000-00006A020000}"/>
    <cellStyle name="Moneda 2 2 14 3" xfId="615" xr:uid="{00000000-0005-0000-0000-00006B020000}"/>
    <cellStyle name="Moneda 2 2 14 4" xfId="616" xr:uid="{00000000-0005-0000-0000-00006C020000}"/>
    <cellStyle name="Moneda 2 2 15" xfId="617" xr:uid="{00000000-0005-0000-0000-00006D020000}"/>
    <cellStyle name="Moneda 2 2 15 2" xfId="618" xr:uid="{00000000-0005-0000-0000-00006E020000}"/>
    <cellStyle name="Moneda 2 2 15 3" xfId="619" xr:uid="{00000000-0005-0000-0000-00006F020000}"/>
    <cellStyle name="Moneda 2 2 15 4" xfId="620" xr:uid="{00000000-0005-0000-0000-000070020000}"/>
    <cellStyle name="Moneda 2 2 16" xfId="621" xr:uid="{00000000-0005-0000-0000-000071020000}"/>
    <cellStyle name="Moneda 2 2 16 2" xfId="622" xr:uid="{00000000-0005-0000-0000-000072020000}"/>
    <cellStyle name="Moneda 2 2 16 3" xfId="623" xr:uid="{00000000-0005-0000-0000-000073020000}"/>
    <cellStyle name="Moneda 2 2 16 4" xfId="624" xr:uid="{00000000-0005-0000-0000-000074020000}"/>
    <cellStyle name="Moneda 2 2 17" xfId="625" xr:uid="{00000000-0005-0000-0000-000075020000}"/>
    <cellStyle name="Moneda 2 2 17 2" xfId="626" xr:uid="{00000000-0005-0000-0000-000076020000}"/>
    <cellStyle name="Moneda 2 2 17 3" xfId="627" xr:uid="{00000000-0005-0000-0000-000077020000}"/>
    <cellStyle name="Moneda 2 2 17 4" xfId="628" xr:uid="{00000000-0005-0000-0000-000078020000}"/>
    <cellStyle name="Moneda 2 2 18" xfId="629" xr:uid="{00000000-0005-0000-0000-000079020000}"/>
    <cellStyle name="Moneda 2 2 18 2" xfId="630" xr:uid="{00000000-0005-0000-0000-00007A020000}"/>
    <cellStyle name="Moneda 2 2 18 3" xfId="631" xr:uid="{00000000-0005-0000-0000-00007B020000}"/>
    <cellStyle name="Moneda 2 2 18 4" xfId="632" xr:uid="{00000000-0005-0000-0000-00007C020000}"/>
    <cellStyle name="Moneda 2 2 19" xfId="633" xr:uid="{00000000-0005-0000-0000-00007D020000}"/>
    <cellStyle name="Moneda 2 2 19 2" xfId="634" xr:uid="{00000000-0005-0000-0000-00007E020000}"/>
    <cellStyle name="Moneda 2 2 19 3" xfId="635" xr:uid="{00000000-0005-0000-0000-00007F020000}"/>
    <cellStyle name="Moneda 2 2 19 4" xfId="636" xr:uid="{00000000-0005-0000-0000-000080020000}"/>
    <cellStyle name="Moneda 2 2 2" xfId="637" xr:uid="{00000000-0005-0000-0000-000081020000}"/>
    <cellStyle name="Moneda 2 2 2 2" xfId="638" xr:uid="{00000000-0005-0000-0000-000082020000}"/>
    <cellStyle name="Moneda 2 2 2 3" xfId="639" xr:uid="{00000000-0005-0000-0000-000083020000}"/>
    <cellStyle name="Moneda 2 2 2 4" xfId="640" xr:uid="{00000000-0005-0000-0000-000084020000}"/>
    <cellStyle name="Moneda 2 2 2 5" xfId="641" xr:uid="{00000000-0005-0000-0000-000085020000}"/>
    <cellStyle name="Moneda 2 2 2 6" xfId="642" xr:uid="{00000000-0005-0000-0000-000086020000}"/>
    <cellStyle name="Moneda 2 2 2 7" xfId="643" xr:uid="{00000000-0005-0000-0000-000087020000}"/>
    <cellStyle name="Moneda 2 2 20" xfId="644" xr:uid="{00000000-0005-0000-0000-000088020000}"/>
    <cellStyle name="Moneda 2 2 20 2" xfId="645" xr:uid="{00000000-0005-0000-0000-000089020000}"/>
    <cellStyle name="Moneda 2 2 20 3" xfId="646" xr:uid="{00000000-0005-0000-0000-00008A020000}"/>
    <cellStyle name="Moneda 2 2 20 4" xfId="647" xr:uid="{00000000-0005-0000-0000-00008B020000}"/>
    <cellStyle name="Moneda 2 2 21" xfId="648" xr:uid="{00000000-0005-0000-0000-00008C020000}"/>
    <cellStyle name="Moneda 2 2 21 2" xfId="649" xr:uid="{00000000-0005-0000-0000-00008D020000}"/>
    <cellStyle name="Moneda 2 2 21 3" xfId="650" xr:uid="{00000000-0005-0000-0000-00008E020000}"/>
    <cellStyle name="Moneda 2 2 21 4" xfId="651" xr:uid="{00000000-0005-0000-0000-00008F020000}"/>
    <cellStyle name="Moneda 2 2 22" xfId="652" xr:uid="{00000000-0005-0000-0000-000090020000}"/>
    <cellStyle name="Moneda 2 2 22 2" xfId="653" xr:uid="{00000000-0005-0000-0000-000091020000}"/>
    <cellStyle name="Moneda 2 2 22 3" xfId="654" xr:uid="{00000000-0005-0000-0000-000092020000}"/>
    <cellStyle name="Moneda 2 2 22 4" xfId="655" xr:uid="{00000000-0005-0000-0000-000093020000}"/>
    <cellStyle name="Moneda 2 2 23" xfId="656" xr:uid="{00000000-0005-0000-0000-000094020000}"/>
    <cellStyle name="Moneda 2 2 23 2" xfId="657" xr:uid="{00000000-0005-0000-0000-000095020000}"/>
    <cellStyle name="Moneda 2 2 23 3" xfId="658" xr:uid="{00000000-0005-0000-0000-000096020000}"/>
    <cellStyle name="Moneda 2 2 23 4" xfId="659" xr:uid="{00000000-0005-0000-0000-000097020000}"/>
    <cellStyle name="Moneda 2 2 24" xfId="660" xr:uid="{00000000-0005-0000-0000-000098020000}"/>
    <cellStyle name="Moneda 2 2 24 2" xfId="661" xr:uid="{00000000-0005-0000-0000-000099020000}"/>
    <cellStyle name="Moneda 2 2 24 3" xfId="662" xr:uid="{00000000-0005-0000-0000-00009A020000}"/>
    <cellStyle name="Moneda 2 2 24 4" xfId="663" xr:uid="{00000000-0005-0000-0000-00009B020000}"/>
    <cellStyle name="Moneda 2 2 25" xfId="664" xr:uid="{00000000-0005-0000-0000-00009C020000}"/>
    <cellStyle name="Moneda 2 2 25 2" xfId="665" xr:uid="{00000000-0005-0000-0000-00009D020000}"/>
    <cellStyle name="Moneda 2 2 25 3" xfId="666" xr:uid="{00000000-0005-0000-0000-00009E020000}"/>
    <cellStyle name="Moneda 2 2 25 4" xfId="667" xr:uid="{00000000-0005-0000-0000-00009F020000}"/>
    <cellStyle name="Moneda 2 2 26" xfId="668" xr:uid="{00000000-0005-0000-0000-0000A0020000}"/>
    <cellStyle name="Moneda 2 2 26 2" xfId="669" xr:uid="{00000000-0005-0000-0000-0000A1020000}"/>
    <cellStyle name="Moneda 2 2 26 3" xfId="670" xr:uid="{00000000-0005-0000-0000-0000A2020000}"/>
    <cellStyle name="Moneda 2 2 26 4" xfId="671" xr:uid="{00000000-0005-0000-0000-0000A3020000}"/>
    <cellStyle name="Moneda 2 2 27" xfId="672" xr:uid="{00000000-0005-0000-0000-0000A4020000}"/>
    <cellStyle name="Moneda 2 2 27 2" xfId="673" xr:uid="{00000000-0005-0000-0000-0000A5020000}"/>
    <cellStyle name="Moneda 2 2 27 3" xfId="674" xr:uid="{00000000-0005-0000-0000-0000A6020000}"/>
    <cellStyle name="Moneda 2 2 27 4" xfId="675" xr:uid="{00000000-0005-0000-0000-0000A7020000}"/>
    <cellStyle name="Moneda 2 2 28" xfId="676" xr:uid="{00000000-0005-0000-0000-0000A8020000}"/>
    <cellStyle name="Moneda 2 2 28 2" xfId="677" xr:uid="{00000000-0005-0000-0000-0000A9020000}"/>
    <cellStyle name="Moneda 2 2 28 3" xfId="678" xr:uid="{00000000-0005-0000-0000-0000AA020000}"/>
    <cellStyle name="Moneda 2 2 28 4" xfId="679" xr:uid="{00000000-0005-0000-0000-0000AB020000}"/>
    <cellStyle name="Moneda 2 2 29" xfId="680" xr:uid="{00000000-0005-0000-0000-0000AC020000}"/>
    <cellStyle name="Moneda 2 2 29 2" xfId="681" xr:uid="{00000000-0005-0000-0000-0000AD020000}"/>
    <cellStyle name="Moneda 2 2 29 3" xfId="682" xr:uid="{00000000-0005-0000-0000-0000AE020000}"/>
    <cellStyle name="Moneda 2 2 29 4" xfId="683" xr:uid="{00000000-0005-0000-0000-0000AF020000}"/>
    <cellStyle name="Moneda 2 2 3" xfId="684" xr:uid="{00000000-0005-0000-0000-0000B0020000}"/>
    <cellStyle name="Moneda 2 2 3 2" xfId="685" xr:uid="{00000000-0005-0000-0000-0000B1020000}"/>
    <cellStyle name="Moneda 2 2 3 3" xfId="686" xr:uid="{00000000-0005-0000-0000-0000B2020000}"/>
    <cellStyle name="Moneda 2 2 3 4" xfId="687" xr:uid="{00000000-0005-0000-0000-0000B3020000}"/>
    <cellStyle name="Moneda 2 2 30" xfId="688" xr:uid="{00000000-0005-0000-0000-0000B4020000}"/>
    <cellStyle name="Moneda 2 2 30 2" xfId="689" xr:uid="{00000000-0005-0000-0000-0000B5020000}"/>
    <cellStyle name="Moneda 2 2 30 3" xfId="690" xr:uid="{00000000-0005-0000-0000-0000B6020000}"/>
    <cellStyle name="Moneda 2 2 30 4" xfId="691" xr:uid="{00000000-0005-0000-0000-0000B7020000}"/>
    <cellStyle name="Moneda 2 2 31" xfId="692" xr:uid="{00000000-0005-0000-0000-0000B8020000}"/>
    <cellStyle name="Moneda 2 2 32" xfId="693" xr:uid="{00000000-0005-0000-0000-0000B9020000}"/>
    <cellStyle name="Moneda 2 2 33" xfId="694" xr:uid="{00000000-0005-0000-0000-0000BA020000}"/>
    <cellStyle name="Moneda 2 2 34" xfId="695" xr:uid="{00000000-0005-0000-0000-0000BB020000}"/>
    <cellStyle name="Moneda 2 2 35" xfId="696" xr:uid="{00000000-0005-0000-0000-0000BC020000}"/>
    <cellStyle name="Moneda 2 2 35 2" xfId="697" xr:uid="{00000000-0005-0000-0000-0000BD020000}"/>
    <cellStyle name="Moneda 2 2 4" xfId="698" xr:uid="{00000000-0005-0000-0000-0000BE020000}"/>
    <cellStyle name="Moneda 2 2 4 2" xfId="699" xr:uid="{00000000-0005-0000-0000-0000BF020000}"/>
    <cellStyle name="Moneda 2 2 4 3" xfId="700" xr:uid="{00000000-0005-0000-0000-0000C0020000}"/>
    <cellStyle name="Moneda 2 2 4 4" xfId="701" xr:uid="{00000000-0005-0000-0000-0000C1020000}"/>
    <cellStyle name="Moneda 2 2 5" xfId="702" xr:uid="{00000000-0005-0000-0000-0000C2020000}"/>
    <cellStyle name="Moneda 2 2 5 2" xfId="703" xr:uid="{00000000-0005-0000-0000-0000C3020000}"/>
    <cellStyle name="Moneda 2 2 5 3" xfId="704" xr:uid="{00000000-0005-0000-0000-0000C4020000}"/>
    <cellStyle name="Moneda 2 2 5 4" xfId="705" xr:uid="{00000000-0005-0000-0000-0000C5020000}"/>
    <cellStyle name="Moneda 2 2 6" xfId="706" xr:uid="{00000000-0005-0000-0000-0000C6020000}"/>
    <cellStyle name="Moneda 2 2 6 2" xfId="707" xr:uid="{00000000-0005-0000-0000-0000C7020000}"/>
    <cellStyle name="Moneda 2 2 6 3" xfId="708" xr:uid="{00000000-0005-0000-0000-0000C8020000}"/>
    <cellStyle name="Moneda 2 2 6 4" xfId="709" xr:uid="{00000000-0005-0000-0000-0000C9020000}"/>
    <cellStyle name="Moneda 2 2 7" xfId="710" xr:uid="{00000000-0005-0000-0000-0000CA020000}"/>
    <cellStyle name="Moneda 2 2 7 2" xfId="711" xr:uid="{00000000-0005-0000-0000-0000CB020000}"/>
    <cellStyle name="Moneda 2 2 7 3" xfId="712" xr:uid="{00000000-0005-0000-0000-0000CC020000}"/>
    <cellStyle name="Moneda 2 2 7 4" xfId="713" xr:uid="{00000000-0005-0000-0000-0000CD020000}"/>
    <cellStyle name="Moneda 2 2 8" xfId="714" xr:uid="{00000000-0005-0000-0000-0000CE020000}"/>
    <cellStyle name="Moneda 2 2 8 2" xfId="715" xr:uid="{00000000-0005-0000-0000-0000CF020000}"/>
    <cellStyle name="Moneda 2 2 8 3" xfId="716" xr:uid="{00000000-0005-0000-0000-0000D0020000}"/>
    <cellStyle name="Moneda 2 2 8 4" xfId="717" xr:uid="{00000000-0005-0000-0000-0000D1020000}"/>
    <cellStyle name="Moneda 2 2 9" xfId="718" xr:uid="{00000000-0005-0000-0000-0000D2020000}"/>
    <cellStyle name="Moneda 2 2 9 2" xfId="719" xr:uid="{00000000-0005-0000-0000-0000D3020000}"/>
    <cellStyle name="Moneda 2 2 9 3" xfId="720" xr:uid="{00000000-0005-0000-0000-0000D4020000}"/>
    <cellStyle name="Moneda 2 2 9 4" xfId="721" xr:uid="{00000000-0005-0000-0000-0000D5020000}"/>
    <cellStyle name="Moneda 2 20" xfId="722" xr:uid="{00000000-0005-0000-0000-0000D6020000}"/>
    <cellStyle name="Moneda 2 20 2" xfId="723" xr:uid="{00000000-0005-0000-0000-0000D7020000}"/>
    <cellStyle name="Moneda 2 20 3" xfId="724" xr:uid="{00000000-0005-0000-0000-0000D8020000}"/>
    <cellStyle name="Moneda 2 20 4" xfId="725" xr:uid="{00000000-0005-0000-0000-0000D9020000}"/>
    <cellStyle name="Moneda 2 21" xfId="726" xr:uid="{00000000-0005-0000-0000-0000DA020000}"/>
    <cellStyle name="Moneda 2 21 2" xfId="727" xr:uid="{00000000-0005-0000-0000-0000DB020000}"/>
    <cellStyle name="Moneda 2 21 3" xfId="728" xr:uid="{00000000-0005-0000-0000-0000DC020000}"/>
    <cellStyle name="Moneda 2 21 4" xfId="729" xr:uid="{00000000-0005-0000-0000-0000DD020000}"/>
    <cellStyle name="Moneda 2 22" xfId="730" xr:uid="{00000000-0005-0000-0000-0000DE020000}"/>
    <cellStyle name="Moneda 2 22 2" xfId="731" xr:uid="{00000000-0005-0000-0000-0000DF020000}"/>
    <cellStyle name="Moneda 2 22 3" xfId="732" xr:uid="{00000000-0005-0000-0000-0000E0020000}"/>
    <cellStyle name="Moneda 2 22 4" xfId="733" xr:uid="{00000000-0005-0000-0000-0000E1020000}"/>
    <cellStyle name="Moneda 2 23" xfId="734" xr:uid="{00000000-0005-0000-0000-0000E2020000}"/>
    <cellStyle name="Moneda 2 23 2" xfId="735" xr:uid="{00000000-0005-0000-0000-0000E3020000}"/>
    <cellStyle name="Moneda 2 23 3" xfId="736" xr:uid="{00000000-0005-0000-0000-0000E4020000}"/>
    <cellStyle name="Moneda 2 23 4" xfId="737" xr:uid="{00000000-0005-0000-0000-0000E5020000}"/>
    <cellStyle name="Moneda 2 24" xfId="738" xr:uid="{00000000-0005-0000-0000-0000E6020000}"/>
    <cellStyle name="Moneda 2 24 2" xfId="739" xr:uid="{00000000-0005-0000-0000-0000E7020000}"/>
    <cellStyle name="Moneda 2 24 3" xfId="740" xr:uid="{00000000-0005-0000-0000-0000E8020000}"/>
    <cellStyle name="Moneda 2 24 4" xfId="741" xr:uid="{00000000-0005-0000-0000-0000E9020000}"/>
    <cellStyle name="Moneda 2 25" xfId="742" xr:uid="{00000000-0005-0000-0000-0000EA020000}"/>
    <cellStyle name="Moneda 2 25 2" xfId="743" xr:uid="{00000000-0005-0000-0000-0000EB020000}"/>
    <cellStyle name="Moneda 2 25 3" xfId="744" xr:uid="{00000000-0005-0000-0000-0000EC020000}"/>
    <cellStyle name="Moneda 2 25 4" xfId="745" xr:uid="{00000000-0005-0000-0000-0000ED020000}"/>
    <cellStyle name="Moneda 2 26" xfId="746" xr:uid="{00000000-0005-0000-0000-0000EE020000}"/>
    <cellStyle name="Moneda 2 26 2" xfId="747" xr:uid="{00000000-0005-0000-0000-0000EF020000}"/>
    <cellStyle name="Moneda 2 26 3" xfId="748" xr:uid="{00000000-0005-0000-0000-0000F0020000}"/>
    <cellStyle name="Moneda 2 26 4" xfId="749" xr:uid="{00000000-0005-0000-0000-0000F1020000}"/>
    <cellStyle name="Moneda 2 27" xfId="750" xr:uid="{00000000-0005-0000-0000-0000F2020000}"/>
    <cellStyle name="Moneda 2 27 2" xfId="751" xr:uid="{00000000-0005-0000-0000-0000F3020000}"/>
    <cellStyle name="Moneda 2 27 3" xfId="752" xr:uid="{00000000-0005-0000-0000-0000F4020000}"/>
    <cellStyle name="Moneda 2 27 4" xfId="753" xr:uid="{00000000-0005-0000-0000-0000F5020000}"/>
    <cellStyle name="Moneda 2 28" xfId="754" xr:uid="{00000000-0005-0000-0000-0000F6020000}"/>
    <cellStyle name="Moneda 2 28 2" xfId="755" xr:uid="{00000000-0005-0000-0000-0000F7020000}"/>
    <cellStyle name="Moneda 2 28 3" xfId="756" xr:uid="{00000000-0005-0000-0000-0000F8020000}"/>
    <cellStyle name="Moneda 2 28 4" xfId="757" xr:uid="{00000000-0005-0000-0000-0000F9020000}"/>
    <cellStyle name="Moneda 2 29" xfId="758" xr:uid="{00000000-0005-0000-0000-0000FA020000}"/>
    <cellStyle name="Moneda 2 29 2" xfId="759" xr:uid="{00000000-0005-0000-0000-0000FB020000}"/>
    <cellStyle name="Moneda 2 29 3" xfId="760" xr:uid="{00000000-0005-0000-0000-0000FC020000}"/>
    <cellStyle name="Moneda 2 29 4" xfId="761" xr:uid="{00000000-0005-0000-0000-0000FD020000}"/>
    <cellStyle name="Moneda 2 3" xfId="762" xr:uid="{00000000-0005-0000-0000-0000FE020000}"/>
    <cellStyle name="Moneda 2 3 2" xfId="763" xr:uid="{00000000-0005-0000-0000-0000FF020000}"/>
    <cellStyle name="Moneda 2 3 3" xfId="764" xr:uid="{00000000-0005-0000-0000-000000030000}"/>
    <cellStyle name="Moneda 2 3 4" xfId="765" xr:uid="{00000000-0005-0000-0000-000001030000}"/>
    <cellStyle name="Moneda 2 30" xfId="766" xr:uid="{00000000-0005-0000-0000-000002030000}"/>
    <cellStyle name="Moneda 2 30 2" xfId="767" xr:uid="{00000000-0005-0000-0000-000003030000}"/>
    <cellStyle name="Moneda 2 30 3" xfId="768" xr:uid="{00000000-0005-0000-0000-000004030000}"/>
    <cellStyle name="Moneda 2 30 4" xfId="769" xr:uid="{00000000-0005-0000-0000-000005030000}"/>
    <cellStyle name="Moneda 2 31" xfId="770" xr:uid="{00000000-0005-0000-0000-000006030000}"/>
    <cellStyle name="Moneda 2 31 2" xfId="771" xr:uid="{00000000-0005-0000-0000-000007030000}"/>
    <cellStyle name="Moneda 2 31 3" xfId="772" xr:uid="{00000000-0005-0000-0000-000008030000}"/>
    <cellStyle name="Moneda 2 31 4" xfId="773" xr:uid="{00000000-0005-0000-0000-000009030000}"/>
    <cellStyle name="Moneda 2 32" xfId="774" xr:uid="{00000000-0005-0000-0000-00000A030000}"/>
    <cellStyle name="Moneda 2 33" xfId="775" xr:uid="{00000000-0005-0000-0000-00000B030000}"/>
    <cellStyle name="Moneda 2 34" xfId="776" xr:uid="{00000000-0005-0000-0000-00000C030000}"/>
    <cellStyle name="Moneda 2 4" xfId="777" xr:uid="{00000000-0005-0000-0000-00000D030000}"/>
    <cellStyle name="Moneda 2 4 2" xfId="778" xr:uid="{00000000-0005-0000-0000-00000E030000}"/>
    <cellStyle name="Moneda 2 4 3" xfId="779" xr:uid="{00000000-0005-0000-0000-00000F030000}"/>
    <cellStyle name="Moneda 2 4 4" xfId="780" xr:uid="{00000000-0005-0000-0000-000010030000}"/>
    <cellStyle name="Moneda 2 5" xfId="781" xr:uid="{00000000-0005-0000-0000-000011030000}"/>
    <cellStyle name="Moneda 2 5 2" xfId="782" xr:uid="{00000000-0005-0000-0000-000012030000}"/>
    <cellStyle name="Moneda 2 5 3" xfId="783" xr:uid="{00000000-0005-0000-0000-000013030000}"/>
    <cellStyle name="Moneda 2 5 4" xfId="784" xr:uid="{00000000-0005-0000-0000-000014030000}"/>
    <cellStyle name="Moneda 2 6" xfId="785" xr:uid="{00000000-0005-0000-0000-000015030000}"/>
    <cellStyle name="Moneda 2 6 2" xfId="786" xr:uid="{00000000-0005-0000-0000-000016030000}"/>
    <cellStyle name="Moneda 2 6 3" xfId="787" xr:uid="{00000000-0005-0000-0000-000017030000}"/>
    <cellStyle name="Moneda 2 6 4" xfId="788" xr:uid="{00000000-0005-0000-0000-000018030000}"/>
    <cellStyle name="Moneda 2 7" xfId="789" xr:uid="{00000000-0005-0000-0000-000019030000}"/>
    <cellStyle name="Moneda 2 7 2" xfId="790" xr:uid="{00000000-0005-0000-0000-00001A030000}"/>
    <cellStyle name="Moneda 2 7 3" xfId="791" xr:uid="{00000000-0005-0000-0000-00001B030000}"/>
    <cellStyle name="Moneda 2 7 4" xfId="792" xr:uid="{00000000-0005-0000-0000-00001C030000}"/>
    <cellStyle name="Moneda 2 8" xfId="793" xr:uid="{00000000-0005-0000-0000-00001D030000}"/>
    <cellStyle name="Moneda 2 8 2" xfId="794" xr:uid="{00000000-0005-0000-0000-00001E030000}"/>
    <cellStyle name="Moneda 2 8 3" xfId="795" xr:uid="{00000000-0005-0000-0000-00001F030000}"/>
    <cellStyle name="Moneda 2 8 4" xfId="796" xr:uid="{00000000-0005-0000-0000-000020030000}"/>
    <cellStyle name="Moneda 2 9" xfId="797" xr:uid="{00000000-0005-0000-0000-000021030000}"/>
    <cellStyle name="Moneda 2 9 2" xfId="798" xr:uid="{00000000-0005-0000-0000-000022030000}"/>
    <cellStyle name="Moneda 2 9 3" xfId="799" xr:uid="{00000000-0005-0000-0000-000023030000}"/>
    <cellStyle name="Moneda 2 9 4" xfId="800" xr:uid="{00000000-0005-0000-0000-000024030000}"/>
    <cellStyle name="Moneda 20" xfId="801" xr:uid="{00000000-0005-0000-0000-000025030000}"/>
    <cellStyle name="Moneda 21" xfId="802" xr:uid="{00000000-0005-0000-0000-000026030000}"/>
    <cellStyle name="Moneda 22" xfId="803" xr:uid="{00000000-0005-0000-0000-000027030000}"/>
    <cellStyle name="Moneda 23" xfId="804" xr:uid="{00000000-0005-0000-0000-000028030000}"/>
    <cellStyle name="Moneda 24" xfId="805" xr:uid="{00000000-0005-0000-0000-000029030000}"/>
    <cellStyle name="Moneda 25" xfId="806" xr:uid="{00000000-0005-0000-0000-00002A030000}"/>
    <cellStyle name="Moneda 26" xfId="807" xr:uid="{00000000-0005-0000-0000-00002B030000}"/>
    <cellStyle name="Moneda 27" xfId="808" xr:uid="{00000000-0005-0000-0000-00002C030000}"/>
    <cellStyle name="Moneda 28" xfId="809" xr:uid="{00000000-0005-0000-0000-00002D030000}"/>
    <cellStyle name="Moneda 29" xfId="810" xr:uid="{00000000-0005-0000-0000-00002E030000}"/>
    <cellStyle name="Moneda 3" xfId="811" xr:uid="{00000000-0005-0000-0000-00002F030000}"/>
    <cellStyle name="Moneda 3 10" xfId="812" xr:uid="{00000000-0005-0000-0000-000030030000}"/>
    <cellStyle name="Moneda 3 2" xfId="813" xr:uid="{00000000-0005-0000-0000-000031030000}"/>
    <cellStyle name="Moneda 3 2 2" xfId="814" xr:uid="{00000000-0005-0000-0000-000032030000}"/>
    <cellStyle name="Moneda 3 3" xfId="815" xr:uid="{00000000-0005-0000-0000-000033030000}"/>
    <cellStyle name="Moneda 3 3 2" xfId="816" xr:uid="{00000000-0005-0000-0000-000034030000}"/>
    <cellStyle name="Moneda 3 3 2 2" xfId="817" xr:uid="{00000000-0005-0000-0000-000035030000}"/>
    <cellStyle name="Moneda 3 3 2 3" xfId="818" xr:uid="{00000000-0005-0000-0000-000036030000}"/>
    <cellStyle name="Moneda 3 3 2 4" xfId="819" xr:uid="{00000000-0005-0000-0000-000037030000}"/>
    <cellStyle name="Moneda 3 3 3" xfId="820" xr:uid="{00000000-0005-0000-0000-000038030000}"/>
    <cellStyle name="Moneda 3 3 4" xfId="821" xr:uid="{00000000-0005-0000-0000-000039030000}"/>
    <cellStyle name="Moneda 3 3 5" xfId="822" xr:uid="{00000000-0005-0000-0000-00003A030000}"/>
    <cellStyle name="Moneda 3 3 6" xfId="823" xr:uid="{00000000-0005-0000-0000-00003B030000}"/>
    <cellStyle name="Moneda 3 3 7" xfId="824" xr:uid="{00000000-0005-0000-0000-00003C030000}"/>
    <cellStyle name="Moneda 3 3 8" xfId="825" xr:uid="{00000000-0005-0000-0000-00003D030000}"/>
    <cellStyle name="Moneda 3 3 9" xfId="826" xr:uid="{00000000-0005-0000-0000-00003E030000}"/>
    <cellStyle name="Moneda 3 4" xfId="827" xr:uid="{00000000-0005-0000-0000-00003F030000}"/>
    <cellStyle name="Moneda 3 5" xfId="828" xr:uid="{00000000-0005-0000-0000-000040030000}"/>
    <cellStyle name="Moneda 3 6" xfId="829" xr:uid="{00000000-0005-0000-0000-000041030000}"/>
    <cellStyle name="Moneda 3 7" xfId="830" xr:uid="{00000000-0005-0000-0000-000042030000}"/>
    <cellStyle name="Moneda 3 8" xfId="831" xr:uid="{00000000-0005-0000-0000-000043030000}"/>
    <cellStyle name="Moneda 3 9" xfId="832" xr:uid="{00000000-0005-0000-0000-000044030000}"/>
    <cellStyle name="Moneda 30" xfId="833" xr:uid="{00000000-0005-0000-0000-000045030000}"/>
    <cellStyle name="Moneda 31" xfId="834" xr:uid="{00000000-0005-0000-0000-000046030000}"/>
    <cellStyle name="Moneda 32" xfId="835" xr:uid="{00000000-0005-0000-0000-000047030000}"/>
    <cellStyle name="Moneda 33" xfId="836" xr:uid="{00000000-0005-0000-0000-000048030000}"/>
    <cellStyle name="Moneda 34" xfId="837" xr:uid="{00000000-0005-0000-0000-000049030000}"/>
    <cellStyle name="Moneda 35" xfId="838" xr:uid="{00000000-0005-0000-0000-00004A030000}"/>
    <cellStyle name="Moneda 36" xfId="839" xr:uid="{00000000-0005-0000-0000-00004B030000}"/>
    <cellStyle name="Moneda 37" xfId="840" xr:uid="{00000000-0005-0000-0000-00004C030000}"/>
    <cellStyle name="Moneda 38" xfId="841" xr:uid="{00000000-0005-0000-0000-00004D030000}"/>
    <cellStyle name="Moneda 39" xfId="842" xr:uid="{00000000-0005-0000-0000-00004E030000}"/>
    <cellStyle name="Moneda 4" xfId="843" xr:uid="{00000000-0005-0000-0000-00004F030000}"/>
    <cellStyle name="Moneda 4 2" xfId="844" xr:uid="{00000000-0005-0000-0000-000050030000}"/>
    <cellStyle name="Moneda 40" xfId="845" xr:uid="{00000000-0005-0000-0000-000051030000}"/>
    <cellStyle name="Moneda 41" xfId="846" xr:uid="{00000000-0005-0000-0000-000052030000}"/>
    <cellStyle name="Moneda 42" xfId="847" xr:uid="{00000000-0005-0000-0000-000053030000}"/>
    <cellStyle name="Moneda 43" xfId="848" xr:uid="{00000000-0005-0000-0000-000054030000}"/>
    <cellStyle name="Moneda 44" xfId="849" xr:uid="{00000000-0005-0000-0000-000055030000}"/>
    <cellStyle name="Moneda 45" xfId="850" xr:uid="{00000000-0005-0000-0000-000056030000}"/>
    <cellStyle name="Moneda 46" xfId="851" xr:uid="{00000000-0005-0000-0000-000057030000}"/>
    <cellStyle name="Moneda 47" xfId="852" xr:uid="{00000000-0005-0000-0000-000058030000}"/>
    <cellStyle name="Moneda 48" xfId="853" xr:uid="{00000000-0005-0000-0000-000059030000}"/>
    <cellStyle name="Moneda 49" xfId="854" xr:uid="{00000000-0005-0000-0000-00005A030000}"/>
    <cellStyle name="Moneda 5" xfId="855" xr:uid="{00000000-0005-0000-0000-00005B030000}"/>
    <cellStyle name="Moneda 5 2" xfId="856" xr:uid="{00000000-0005-0000-0000-00005C030000}"/>
    <cellStyle name="Moneda 50" xfId="857" xr:uid="{00000000-0005-0000-0000-00005D030000}"/>
    <cellStyle name="Moneda 51" xfId="858" xr:uid="{00000000-0005-0000-0000-00005E030000}"/>
    <cellStyle name="Moneda 52" xfId="859" xr:uid="{00000000-0005-0000-0000-00005F030000}"/>
    <cellStyle name="Moneda 53" xfId="860" xr:uid="{00000000-0005-0000-0000-000060030000}"/>
    <cellStyle name="Moneda 54" xfId="861" xr:uid="{00000000-0005-0000-0000-000061030000}"/>
    <cellStyle name="Moneda 55" xfId="862" xr:uid="{00000000-0005-0000-0000-000062030000}"/>
    <cellStyle name="Moneda 56" xfId="863" xr:uid="{00000000-0005-0000-0000-000063030000}"/>
    <cellStyle name="Moneda 57" xfId="864" xr:uid="{00000000-0005-0000-0000-000064030000}"/>
    <cellStyle name="Moneda 58" xfId="865" xr:uid="{00000000-0005-0000-0000-000065030000}"/>
    <cellStyle name="Moneda 59" xfId="866" xr:uid="{00000000-0005-0000-0000-000066030000}"/>
    <cellStyle name="Moneda 6" xfId="867" xr:uid="{00000000-0005-0000-0000-000067030000}"/>
    <cellStyle name="Moneda 6 2" xfId="868" xr:uid="{00000000-0005-0000-0000-000068030000}"/>
    <cellStyle name="Moneda 7" xfId="869" xr:uid="{00000000-0005-0000-0000-000069030000}"/>
    <cellStyle name="Moneda 7 2" xfId="870" xr:uid="{00000000-0005-0000-0000-00006A030000}"/>
    <cellStyle name="Moneda 7 2 2" xfId="871" xr:uid="{00000000-0005-0000-0000-00006B030000}"/>
    <cellStyle name="Moneda 7 3" xfId="872" xr:uid="{00000000-0005-0000-0000-00006C030000}"/>
    <cellStyle name="Moneda 8" xfId="873" xr:uid="{00000000-0005-0000-0000-00006D030000}"/>
    <cellStyle name="Moneda 9" xfId="874" xr:uid="{00000000-0005-0000-0000-00006E030000}"/>
    <cellStyle name="Monetario" xfId="875" xr:uid="{00000000-0005-0000-0000-00006F030000}"/>
    <cellStyle name="Neutral" xfId="876" builtinId="28" customBuiltin="1"/>
    <cellStyle name="Neutral 2" xfId="877" xr:uid="{00000000-0005-0000-0000-000071030000}"/>
    <cellStyle name="Neutral 3" xfId="878" xr:uid="{00000000-0005-0000-0000-000072030000}"/>
    <cellStyle name="Neutral 4" xfId="879" xr:uid="{00000000-0005-0000-0000-000073030000}"/>
    <cellStyle name="Neutral 5" xfId="880" xr:uid="{00000000-0005-0000-0000-000074030000}"/>
    <cellStyle name="Neutral 6" xfId="881" xr:uid="{00000000-0005-0000-0000-000075030000}"/>
    <cellStyle name="No. punto" xfId="882" xr:uid="{00000000-0005-0000-0000-000076030000}"/>
    <cellStyle name="Normal" xfId="0" builtinId="0"/>
    <cellStyle name="Normal - Modelo1" xfId="883" xr:uid="{00000000-0005-0000-0000-000078030000}"/>
    <cellStyle name="Normal - Modelo2" xfId="884" xr:uid="{00000000-0005-0000-0000-000079030000}"/>
    <cellStyle name="Normal - Modelo3" xfId="885" xr:uid="{00000000-0005-0000-0000-00007A030000}"/>
    <cellStyle name="Normal - Modelo4" xfId="886" xr:uid="{00000000-0005-0000-0000-00007B030000}"/>
    <cellStyle name="Normal - Modelo5" xfId="887" xr:uid="{00000000-0005-0000-0000-00007C030000}"/>
    <cellStyle name="Normal - Modelo6" xfId="888" xr:uid="{00000000-0005-0000-0000-00007D030000}"/>
    <cellStyle name="Normal - Modelo7" xfId="889" xr:uid="{00000000-0005-0000-0000-00007E030000}"/>
    <cellStyle name="Normal - Modelo8" xfId="890" xr:uid="{00000000-0005-0000-0000-00007F030000}"/>
    <cellStyle name="Normal 10" xfId="891" xr:uid="{00000000-0005-0000-0000-000080030000}"/>
    <cellStyle name="Normal 10 10" xfId="892" xr:uid="{00000000-0005-0000-0000-000081030000}"/>
    <cellStyle name="Normal 10 10 2" xfId="893" xr:uid="{00000000-0005-0000-0000-000082030000}"/>
    <cellStyle name="Normal 10 11" xfId="894" xr:uid="{00000000-0005-0000-0000-000083030000}"/>
    <cellStyle name="Normal 10 12" xfId="895" xr:uid="{00000000-0005-0000-0000-000084030000}"/>
    <cellStyle name="Normal 10 13" xfId="896" xr:uid="{00000000-0005-0000-0000-000085030000}"/>
    <cellStyle name="Normal 10 14" xfId="897" xr:uid="{00000000-0005-0000-0000-000086030000}"/>
    <cellStyle name="Normal 10 15" xfId="898" xr:uid="{00000000-0005-0000-0000-000087030000}"/>
    <cellStyle name="Normal 10 16" xfId="899" xr:uid="{00000000-0005-0000-0000-000088030000}"/>
    <cellStyle name="Normal 10 17" xfId="900" xr:uid="{00000000-0005-0000-0000-000089030000}"/>
    <cellStyle name="Normal 10 18" xfId="901" xr:uid="{00000000-0005-0000-0000-00008A030000}"/>
    <cellStyle name="Normal 10 19" xfId="902" xr:uid="{00000000-0005-0000-0000-00008B030000}"/>
    <cellStyle name="Normal 10 2" xfId="903" xr:uid="{00000000-0005-0000-0000-00008C030000}"/>
    <cellStyle name="Normal 10 2 2" xfId="904" xr:uid="{00000000-0005-0000-0000-00008D030000}"/>
    <cellStyle name="Normal 10 2 2 2" xfId="905" xr:uid="{00000000-0005-0000-0000-00008E030000}"/>
    <cellStyle name="Normal 10 20" xfId="906" xr:uid="{00000000-0005-0000-0000-00008F030000}"/>
    <cellStyle name="Normal 10 21" xfId="907" xr:uid="{00000000-0005-0000-0000-000090030000}"/>
    <cellStyle name="Normal 10 22" xfId="908" xr:uid="{00000000-0005-0000-0000-000091030000}"/>
    <cellStyle name="Normal 10 23" xfId="909" xr:uid="{00000000-0005-0000-0000-000092030000}"/>
    <cellStyle name="Normal 10 24" xfId="910" xr:uid="{00000000-0005-0000-0000-000093030000}"/>
    <cellStyle name="Normal 10 25" xfId="911" xr:uid="{00000000-0005-0000-0000-000094030000}"/>
    <cellStyle name="Normal 10 26" xfId="912" xr:uid="{00000000-0005-0000-0000-000095030000}"/>
    <cellStyle name="Normal 10 27" xfId="913" xr:uid="{00000000-0005-0000-0000-000096030000}"/>
    <cellStyle name="Normal 10 28" xfId="914" xr:uid="{00000000-0005-0000-0000-000097030000}"/>
    <cellStyle name="Normal 10 29" xfId="915" xr:uid="{00000000-0005-0000-0000-000098030000}"/>
    <cellStyle name="Normal 10 3" xfId="916" xr:uid="{00000000-0005-0000-0000-000099030000}"/>
    <cellStyle name="Normal 10 30" xfId="917" xr:uid="{00000000-0005-0000-0000-00009A030000}"/>
    <cellStyle name="Normal 10 31" xfId="918" xr:uid="{00000000-0005-0000-0000-00009B030000}"/>
    <cellStyle name="Normal 10 32" xfId="919" xr:uid="{00000000-0005-0000-0000-00009C030000}"/>
    <cellStyle name="Normal 10 33" xfId="920" xr:uid="{00000000-0005-0000-0000-00009D030000}"/>
    <cellStyle name="Normal 10 34" xfId="921" xr:uid="{00000000-0005-0000-0000-00009E030000}"/>
    <cellStyle name="Normal 10 35" xfId="922" xr:uid="{00000000-0005-0000-0000-00009F030000}"/>
    <cellStyle name="Normal 10 36" xfId="923" xr:uid="{00000000-0005-0000-0000-0000A0030000}"/>
    <cellStyle name="Normal 10 37" xfId="924" xr:uid="{00000000-0005-0000-0000-0000A1030000}"/>
    <cellStyle name="Normal 10 38" xfId="925" xr:uid="{00000000-0005-0000-0000-0000A2030000}"/>
    <cellStyle name="Normal 10 39" xfId="926" xr:uid="{00000000-0005-0000-0000-0000A3030000}"/>
    <cellStyle name="Normal 10 4" xfId="927" xr:uid="{00000000-0005-0000-0000-0000A4030000}"/>
    <cellStyle name="Normal 10 40" xfId="928" xr:uid="{00000000-0005-0000-0000-0000A5030000}"/>
    <cellStyle name="Normal 10 41" xfId="929" xr:uid="{00000000-0005-0000-0000-0000A6030000}"/>
    <cellStyle name="Normal 10 42" xfId="930" xr:uid="{00000000-0005-0000-0000-0000A7030000}"/>
    <cellStyle name="Normal 10 43" xfId="931" xr:uid="{00000000-0005-0000-0000-0000A8030000}"/>
    <cellStyle name="Normal 10 44" xfId="932" xr:uid="{00000000-0005-0000-0000-0000A9030000}"/>
    <cellStyle name="Normal 10 5" xfId="933" xr:uid="{00000000-0005-0000-0000-0000AA030000}"/>
    <cellStyle name="Normal 10 6" xfId="934" xr:uid="{00000000-0005-0000-0000-0000AB030000}"/>
    <cellStyle name="Normal 10 7" xfId="935" xr:uid="{00000000-0005-0000-0000-0000AC030000}"/>
    <cellStyle name="Normal 10 8" xfId="936" xr:uid="{00000000-0005-0000-0000-0000AD030000}"/>
    <cellStyle name="Normal 10 9" xfId="937" xr:uid="{00000000-0005-0000-0000-0000AE030000}"/>
    <cellStyle name="Normal 11" xfId="938" xr:uid="{00000000-0005-0000-0000-0000AF030000}"/>
    <cellStyle name="Normal 11 10" xfId="939" xr:uid="{00000000-0005-0000-0000-0000B0030000}"/>
    <cellStyle name="Normal 11 11" xfId="940" xr:uid="{00000000-0005-0000-0000-0000B1030000}"/>
    <cellStyle name="Normal 11 12" xfId="941" xr:uid="{00000000-0005-0000-0000-0000B2030000}"/>
    <cellStyle name="Normal 11 13" xfId="942" xr:uid="{00000000-0005-0000-0000-0000B3030000}"/>
    <cellStyle name="Normal 11 14" xfId="943" xr:uid="{00000000-0005-0000-0000-0000B4030000}"/>
    <cellStyle name="Normal 11 15" xfId="944" xr:uid="{00000000-0005-0000-0000-0000B5030000}"/>
    <cellStyle name="Normal 11 16" xfId="945" xr:uid="{00000000-0005-0000-0000-0000B6030000}"/>
    <cellStyle name="Normal 11 17" xfId="946" xr:uid="{00000000-0005-0000-0000-0000B7030000}"/>
    <cellStyle name="Normal 11 18" xfId="947" xr:uid="{00000000-0005-0000-0000-0000B8030000}"/>
    <cellStyle name="Normal 11 19" xfId="948" xr:uid="{00000000-0005-0000-0000-0000B9030000}"/>
    <cellStyle name="Normal 11 2" xfId="949" xr:uid="{00000000-0005-0000-0000-0000BA030000}"/>
    <cellStyle name="Normal 11 20" xfId="950" xr:uid="{00000000-0005-0000-0000-0000BB030000}"/>
    <cellStyle name="Normal 11 21" xfId="951" xr:uid="{00000000-0005-0000-0000-0000BC030000}"/>
    <cellStyle name="Normal 11 22" xfId="952" xr:uid="{00000000-0005-0000-0000-0000BD030000}"/>
    <cellStyle name="Normal 11 23" xfId="953" xr:uid="{00000000-0005-0000-0000-0000BE030000}"/>
    <cellStyle name="Normal 11 24" xfId="954" xr:uid="{00000000-0005-0000-0000-0000BF030000}"/>
    <cellStyle name="Normal 11 25" xfId="955" xr:uid="{00000000-0005-0000-0000-0000C0030000}"/>
    <cellStyle name="Normal 11 26" xfId="956" xr:uid="{00000000-0005-0000-0000-0000C1030000}"/>
    <cellStyle name="Normal 11 27" xfId="957" xr:uid="{00000000-0005-0000-0000-0000C2030000}"/>
    <cellStyle name="Normal 11 28" xfId="958" xr:uid="{00000000-0005-0000-0000-0000C3030000}"/>
    <cellStyle name="Normal 11 29" xfId="959" xr:uid="{00000000-0005-0000-0000-0000C4030000}"/>
    <cellStyle name="Normal 11 3" xfId="960" xr:uid="{00000000-0005-0000-0000-0000C5030000}"/>
    <cellStyle name="Normal 11 30" xfId="961" xr:uid="{00000000-0005-0000-0000-0000C6030000}"/>
    <cellStyle name="Normal 11 31" xfId="962" xr:uid="{00000000-0005-0000-0000-0000C7030000}"/>
    <cellStyle name="Normal 11 32" xfId="963" xr:uid="{00000000-0005-0000-0000-0000C8030000}"/>
    <cellStyle name="Normal 11 33" xfId="964" xr:uid="{00000000-0005-0000-0000-0000C9030000}"/>
    <cellStyle name="Normal 11 34" xfId="965" xr:uid="{00000000-0005-0000-0000-0000CA030000}"/>
    <cellStyle name="Normal 11 35" xfId="966" xr:uid="{00000000-0005-0000-0000-0000CB030000}"/>
    <cellStyle name="Normal 11 36" xfId="967" xr:uid="{00000000-0005-0000-0000-0000CC030000}"/>
    <cellStyle name="Normal 11 37" xfId="968" xr:uid="{00000000-0005-0000-0000-0000CD030000}"/>
    <cellStyle name="Normal 11 38" xfId="969" xr:uid="{00000000-0005-0000-0000-0000CE030000}"/>
    <cellStyle name="Normal 11 39" xfId="970" xr:uid="{00000000-0005-0000-0000-0000CF030000}"/>
    <cellStyle name="Normal 11 4" xfId="971" xr:uid="{00000000-0005-0000-0000-0000D0030000}"/>
    <cellStyle name="Normal 11 40" xfId="972" xr:uid="{00000000-0005-0000-0000-0000D1030000}"/>
    <cellStyle name="Normal 11 41" xfId="973" xr:uid="{00000000-0005-0000-0000-0000D2030000}"/>
    <cellStyle name="Normal 11 42" xfId="974" xr:uid="{00000000-0005-0000-0000-0000D3030000}"/>
    <cellStyle name="Normal 11 43" xfId="975" xr:uid="{00000000-0005-0000-0000-0000D4030000}"/>
    <cellStyle name="Normal 11 44" xfId="976" xr:uid="{00000000-0005-0000-0000-0000D5030000}"/>
    <cellStyle name="Normal 11 45" xfId="977" xr:uid="{00000000-0005-0000-0000-0000D6030000}"/>
    <cellStyle name="Normal 11 45 2" xfId="978" xr:uid="{00000000-0005-0000-0000-0000D7030000}"/>
    <cellStyle name="Normal 11 45 3" xfId="979" xr:uid="{00000000-0005-0000-0000-0000D8030000}"/>
    <cellStyle name="Normal 11 45 4" xfId="980" xr:uid="{00000000-0005-0000-0000-0000D9030000}"/>
    <cellStyle name="Normal 11 45 5" xfId="981" xr:uid="{00000000-0005-0000-0000-0000DA030000}"/>
    <cellStyle name="Normal 11 45 6" xfId="982" xr:uid="{00000000-0005-0000-0000-0000DB030000}"/>
    <cellStyle name="Normal 11 45 7" xfId="983" xr:uid="{00000000-0005-0000-0000-0000DC030000}"/>
    <cellStyle name="Normal 11 45 8" xfId="984" xr:uid="{00000000-0005-0000-0000-0000DD030000}"/>
    <cellStyle name="Normal 11 45 9" xfId="985" xr:uid="{00000000-0005-0000-0000-0000DE030000}"/>
    <cellStyle name="Normal 11 46" xfId="986" xr:uid="{00000000-0005-0000-0000-0000DF030000}"/>
    <cellStyle name="Normal 11 47" xfId="987" xr:uid="{00000000-0005-0000-0000-0000E0030000}"/>
    <cellStyle name="Normal 11 47 2" xfId="988" xr:uid="{00000000-0005-0000-0000-0000E1030000}"/>
    <cellStyle name="Normal 11 48" xfId="989" xr:uid="{00000000-0005-0000-0000-0000E2030000}"/>
    <cellStyle name="Normal 11 48 2" xfId="990" xr:uid="{00000000-0005-0000-0000-0000E3030000}"/>
    <cellStyle name="Normal 11 49" xfId="991" xr:uid="{00000000-0005-0000-0000-0000E4030000}"/>
    <cellStyle name="Normal 11 49 2" xfId="992" xr:uid="{00000000-0005-0000-0000-0000E5030000}"/>
    <cellStyle name="Normal 11 5" xfId="993" xr:uid="{00000000-0005-0000-0000-0000E6030000}"/>
    <cellStyle name="Normal 11 50" xfId="994" xr:uid="{00000000-0005-0000-0000-0000E7030000}"/>
    <cellStyle name="Normal 11 50 2" xfId="995" xr:uid="{00000000-0005-0000-0000-0000E8030000}"/>
    <cellStyle name="Normal 11 51" xfId="996" xr:uid="{00000000-0005-0000-0000-0000E9030000}"/>
    <cellStyle name="Normal 11 51 2" xfId="997" xr:uid="{00000000-0005-0000-0000-0000EA030000}"/>
    <cellStyle name="Normal 11 52" xfId="998" xr:uid="{00000000-0005-0000-0000-0000EB030000}"/>
    <cellStyle name="Normal 11 52 2" xfId="999" xr:uid="{00000000-0005-0000-0000-0000EC030000}"/>
    <cellStyle name="Normal 11 6" xfId="1000" xr:uid="{00000000-0005-0000-0000-0000ED030000}"/>
    <cellStyle name="Normal 11 7" xfId="1001" xr:uid="{00000000-0005-0000-0000-0000EE030000}"/>
    <cellStyle name="Normal 11 8" xfId="1002" xr:uid="{00000000-0005-0000-0000-0000EF030000}"/>
    <cellStyle name="Normal 11 9" xfId="1003" xr:uid="{00000000-0005-0000-0000-0000F0030000}"/>
    <cellStyle name="Normal 12" xfId="1004" xr:uid="{00000000-0005-0000-0000-0000F1030000}"/>
    <cellStyle name="Normal 12 2" xfId="1005" xr:uid="{00000000-0005-0000-0000-0000F2030000}"/>
    <cellStyle name="Normal 12 3" xfId="1006" xr:uid="{00000000-0005-0000-0000-0000F3030000}"/>
    <cellStyle name="Normal 12 4" xfId="1007" xr:uid="{00000000-0005-0000-0000-0000F4030000}"/>
    <cellStyle name="Normal 13" xfId="1008" xr:uid="{00000000-0005-0000-0000-0000F5030000}"/>
    <cellStyle name="Normal 13 10" xfId="1009" xr:uid="{00000000-0005-0000-0000-0000F6030000}"/>
    <cellStyle name="Normal 13 11" xfId="1010" xr:uid="{00000000-0005-0000-0000-0000F7030000}"/>
    <cellStyle name="Normal 13 12" xfId="1011" xr:uid="{00000000-0005-0000-0000-0000F8030000}"/>
    <cellStyle name="Normal 13 13" xfId="1012" xr:uid="{00000000-0005-0000-0000-0000F9030000}"/>
    <cellStyle name="Normal 13 14" xfId="1013" xr:uid="{00000000-0005-0000-0000-0000FA030000}"/>
    <cellStyle name="Normal 13 15" xfId="1014" xr:uid="{00000000-0005-0000-0000-0000FB030000}"/>
    <cellStyle name="Normal 13 16" xfId="1015" xr:uid="{00000000-0005-0000-0000-0000FC030000}"/>
    <cellStyle name="Normal 13 17" xfId="1016" xr:uid="{00000000-0005-0000-0000-0000FD030000}"/>
    <cellStyle name="Normal 13 18" xfId="1017" xr:uid="{00000000-0005-0000-0000-0000FE030000}"/>
    <cellStyle name="Normal 13 19" xfId="1018" xr:uid="{00000000-0005-0000-0000-0000FF030000}"/>
    <cellStyle name="Normal 13 2" xfId="1019" xr:uid="{00000000-0005-0000-0000-000000040000}"/>
    <cellStyle name="Normal 13 20" xfId="1020" xr:uid="{00000000-0005-0000-0000-000001040000}"/>
    <cellStyle name="Normal 13 21" xfId="1021" xr:uid="{00000000-0005-0000-0000-000002040000}"/>
    <cellStyle name="Normal 13 22" xfId="1022" xr:uid="{00000000-0005-0000-0000-000003040000}"/>
    <cellStyle name="Normal 13 23" xfId="1023" xr:uid="{00000000-0005-0000-0000-000004040000}"/>
    <cellStyle name="Normal 13 24" xfId="1024" xr:uid="{00000000-0005-0000-0000-000005040000}"/>
    <cellStyle name="Normal 13 25" xfId="1025" xr:uid="{00000000-0005-0000-0000-000006040000}"/>
    <cellStyle name="Normal 13 26" xfId="1026" xr:uid="{00000000-0005-0000-0000-000007040000}"/>
    <cellStyle name="Normal 13 27" xfId="1027" xr:uid="{00000000-0005-0000-0000-000008040000}"/>
    <cellStyle name="Normal 13 28" xfId="1028" xr:uid="{00000000-0005-0000-0000-000009040000}"/>
    <cellStyle name="Normal 13 29" xfId="1029" xr:uid="{00000000-0005-0000-0000-00000A040000}"/>
    <cellStyle name="Normal 13 3" xfId="1030" xr:uid="{00000000-0005-0000-0000-00000B040000}"/>
    <cellStyle name="Normal 13 30" xfId="1031" xr:uid="{00000000-0005-0000-0000-00000C040000}"/>
    <cellStyle name="Normal 13 31" xfId="1032" xr:uid="{00000000-0005-0000-0000-00000D040000}"/>
    <cellStyle name="Normal 13 32" xfId="1033" xr:uid="{00000000-0005-0000-0000-00000E040000}"/>
    <cellStyle name="Normal 13 33" xfId="1034" xr:uid="{00000000-0005-0000-0000-00000F040000}"/>
    <cellStyle name="Normal 13 34" xfId="1035" xr:uid="{00000000-0005-0000-0000-000010040000}"/>
    <cellStyle name="Normal 13 35" xfId="1036" xr:uid="{00000000-0005-0000-0000-000011040000}"/>
    <cellStyle name="Normal 13 36" xfId="1037" xr:uid="{00000000-0005-0000-0000-000012040000}"/>
    <cellStyle name="Normal 13 37" xfId="1038" xr:uid="{00000000-0005-0000-0000-000013040000}"/>
    <cellStyle name="Normal 13 38" xfId="1039" xr:uid="{00000000-0005-0000-0000-000014040000}"/>
    <cellStyle name="Normal 13 39" xfId="1040" xr:uid="{00000000-0005-0000-0000-000015040000}"/>
    <cellStyle name="Normal 13 4" xfId="1041" xr:uid="{00000000-0005-0000-0000-000016040000}"/>
    <cellStyle name="Normal 13 40" xfId="1042" xr:uid="{00000000-0005-0000-0000-000017040000}"/>
    <cellStyle name="Normal 13 41" xfId="1043" xr:uid="{00000000-0005-0000-0000-000018040000}"/>
    <cellStyle name="Normal 13 42" xfId="1044" xr:uid="{00000000-0005-0000-0000-000019040000}"/>
    <cellStyle name="Normal 13 43" xfId="1045" xr:uid="{00000000-0005-0000-0000-00001A040000}"/>
    <cellStyle name="Normal 13 44" xfId="1046" xr:uid="{00000000-0005-0000-0000-00001B040000}"/>
    <cellStyle name="Normal 13 5" xfId="1047" xr:uid="{00000000-0005-0000-0000-00001C040000}"/>
    <cellStyle name="Normal 13 6" xfId="1048" xr:uid="{00000000-0005-0000-0000-00001D040000}"/>
    <cellStyle name="Normal 13 7" xfId="1049" xr:uid="{00000000-0005-0000-0000-00001E040000}"/>
    <cellStyle name="Normal 13 8" xfId="1050" xr:uid="{00000000-0005-0000-0000-00001F040000}"/>
    <cellStyle name="Normal 13 9" xfId="1051" xr:uid="{00000000-0005-0000-0000-000020040000}"/>
    <cellStyle name="Normal 14" xfId="1052" xr:uid="{00000000-0005-0000-0000-000021040000}"/>
    <cellStyle name="Normal 14 10" xfId="1053" xr:uid="{00000000-0005-0000-0000-000022040000}"/>
    <cellStyle name="Normal 14 11" xfId="1054" xr:uid="{00000000-0005-0000-0000-000023040000}"/>
    <cellStyle name="Normal 14 12" xfId="1055" xr:uid="{00000000-0005-0000-0000-000024040000}"/>
    <cellStyle name="Normal 14 13" xfId="1056" xr:uid="{00000000-0005-0000-0000-000025040000}"/>
    <cellStyle name="Normal 14 14" xfId="1057" xr:uid="{00000000-0005-0000-0000-000026040000}"/>
    <cellStyle name="Normal 14 15" xfId="1058" xr:uid="{00000000-0005-0000-0000-000027040000}"/>
    <cellStyle name="Normal 14 16" xfId="1059" xr:uid="{00000000-0005-0000-0000-000028040000}"/>
    <cellStyle name="Normal 14 17" xfId="1060" xr:uid="{00000000-0005-0000-0000-000029040000}"/>
    <cellStyle name="Normal 14 18" xfId="1061" xr:uid="{00000000-0005-0000-0000-00002A040000}"/>
    <cellStyle name="Normal 14 19" xfId="1062" xr:uid="{00000000-0005-0000-0000-00002B040000}"/>
    <cellStyle name="Normal 14 2" xfId="1063" xr:uid="{00000000-0005-0000-0000-00002C040000}"/>
    <cellStyle name="Normal 14 20" xfId="1064" xr:uid="{00000000-0005-0000-0000-00002D040000}"/>
    <cellStyle name="Normal 14 21" xfId="1065" xr:uid="{00000000-0005-0000-0000-00002E040000}"/>
    <cellStyle name="Normal 14 22" xfId="1066" xr:uid="{00000000-0005-0000-0000-00002F040000}"/>
    <cellStyle name="Normal 14 23" xfId="1067" xr:uid="{00000000-0005-0000-0000-000030040000}"/>
    <cellStyle name="Normal 14 24" xfId="1068" xr:uid="{00000000-0005-0000-0000-000031040000}"/>
    <cellStyle name="Normal 14 25" xfId="1069" xr:uid="{00000000-0005-0000-0000-000032040000}"/>
    <cellStyle name="Normal 14 26" xfId="1070" xr:uid="{00000000-0005-0000-0000-000033040000}"/>
    <cellStyle name="Normal 14 27" xfId="1071" xr:uid="{00000000-0005-0000-0000-000034040000}"/>
    <cellStyle name="Normal 14 28" xfId="1072" xr:uid="{00000000-0005-0000-0000-000035040000}"/>
    <cellStyle name="Normal 14 29" xfId="1073" xr:uid="{00000000-0005-0000-0000-000036040000}"/>
    <cellStyle name="Normal 14 3" xfId="1074" xr:uid="{00000000-0005-0000-0000-000037040000}"/>
    <cellStyle name="Normal 14 30" xfId="1075" xr:uid="{00000000-0005-0000-0000-000038040000}"/>
    <cellStyle name="Normal 14 31" xfId="1076" xr:uid="{00000000-0005-0000-0000-000039040000}"/>
    <cellStyle name="Normal 14 32" xfId="1077" xr:uid="{00000000-0005-0000-0000-00003A040000}"/>
    <cellStyle name="Normal 14 33" xfId="1078" xr:uid="{00000000-0005-0000-0000-00003B040000}"/>
    <cellStyle name="Normal 14 34" xfId="1079" xr:uid="{00000000-0005-0000-0000-00003C040000}"/>
    <cellStyle name="Normal 14 35" xfId="1080" xr:uid="{00000000-0005-0000-0000-00003D040000}"/>
    <cellStyle name="Normal 14 36" xfId="1081" xr:uid="{00000000-0005-0000-0000-00003E040000}"/>
    <cellStyle name="Normal 14 37" xfId="1082" xr:uid="{00000000-0005-0000-0000-00003F040000}"/>
    <cellStyle name="Normal 14 38" xfId="1083" xr:uid="{00000000-0005-0000-0000-000040040000}"/>
    <cellStyle name="Normal 14 39" xfId="1084" xr:uid="{00000000-0005-0000-0000-000041040000}"/>
    <cellStyle name="Normal 14 4" xfId="1085" xr:uid="{00000000-0005-0000-0000-000042040000}"/>
    <cellStyle name="Normal 14 40" xfId="1086" xr:uid="{00000000-0005-0000-0000-000043040000}"/>
    <cellStyle name="Normal 14 41" xfId="1087" xr:uid="{00000000-0005-0000-0000-000044040000}"/>
    <cellStyle name="Normal 14 42" xfId="1088" xr:uid="{00000000-0005-0000-0000-000045040000}"/>
    <cellStyle name="Normal 14 43" xfId="1089" xr:uid="{00000000-0005-0000-0000-000046040000}"/>
    <cellStyle name="Normal 14 44" xfId="1090" xr:uid="{00000000-0005-0000-0000-000047040000}"/>
    <cellStyle name="Normal 14 5" xfId="1091" xr:uid="{00000000-0005-0000-0000-000048040000}"/>
    <cellStyle name="Normal 14 6" xfId="1092" xr:uid="{00000000-0005-0000-0000-000049040000}"/>
    <cellStyle name="Normal 14 7" xfId="1093" xr:uid="{00000000-0005-0000-0000-00004A040000}"/>
    <cellStyle name="Normal 14 8" xfId="1094" xr:uid="{00000000-0005-0000-0000-00004B040000}"/>
    <cellStyle name="Normal 14 9" xfId="1095" xr:uid="{00000000-0005-0000-0000-00004C040000}"/>
    <cellStyle name="Normal 15" xfId="1096" xr:uid="{00000000-0005-0000-0000-00004D040000}"/>
    <cellStyle name="Normal 15 10" xfId="1097" xr:uid="{00000000-0005-0000-0000-00004E040000}"/>
    <cellStyle name="Normal 15 11" xfId="1098" xr:uid="{00000000-0005-0000-0000-00004F040000}"/>
    <cellStyle name="Normal 15 12" xfId="1099" xr:uid="{00000000-0005-0000-0000-000050040000}"/>
    <cellStyle name="Normal 15 13" xfId="1100" xr:uid="{00000000-0005-0000-0000-000051040000}"/>
    <cellStyle name="Normal 15 14" xfId="1101" xr:uid="{00000000-0005-0000-0000-000052040000}"/>
    <cellStyle name="Normal 15 15" xfId="1102" xr:uid="{00000000-0005-0000-0000-000053040000}"/>
    <cellStyle name="Normal 15 16" xfId="1103" xr:uid="{00000000-0005-0000-0000-000054040000}"/>
    <cellStyle name="Normal 15 17" xfId="1104" xr:uid="{00000000-0005-0000-0000-000055040000}"/>
    <cellStyle name="Normal 15 18" xfId="1105" xr:uid="{00000000-0005-0000-0000-000056040000}"/>
    <cellStyle name="Normal 15 19" xfId="1106" xr:uid="{00000000-0005-0000-0000-000057040000}"/>
    <cellStyle name="Normal 15 2" xfId="1107" xr:uid="{00000000-0005-0000-0000-000058040000}"/>
    <cellStyle name="Normal 15 20" xfId="1108" xr:uid="{00000000-0005-0000-0000-000059040000}"/>
    <cellStyle name="Normal 15 21" xfId="1109" xr:uid="{00000000-0005-0000-0000-00005A040000}"/>
    <cellStyle name="Normal 15 22" xfId="1110" xr:uid="{00000000-0005-0000-0000-00005B040000}"/>
    <cellStyle name="Normal 15 23" xfId="1111" xr:uid="{00000000-0005-0000-0000-00005C040000}"/>
    <cellStyle name="Normal 15 24" xfId="1112" xr:uid="{00000000-0005-0000-0000-00005D040000}"/>
    <cellStyle name="Normal 15 25" xfId="1113" xr:uid="{00000000-0005-0000-0000-00005E040000}"/>
    <cellStyle name="Normal 15 26" xfId="1114" xr:uid="{00000000-0005-0000-0000-00005F040000}"/>
    <cellStyle name="Normal 15 27" xfId="1115" xr:uid="{00000000-0005-0000-0000-000060040000}"/>
    <cellStyle name="Normal 15 28" xfId="1116" xr:uid="{00000000-0005-0000-0000-000061040000}"/>
    <cellStyle name="Normal 15 29" xfId="1117" xr:uid="{00000000-0005-0000-0000-000062040000}"/>
    <cellStyle name="Normal 15 3" xfId="1118" xr:uid="{00000000-0005-0000-0000-000063040000}"/>
    <cellStyle name="Normal 15 30" xfId="1119" xr:uid="{00000000-0005-0000-0000-000064040000}"/>
    <cellStyle name="Normal 15 31" xfId="1120" xr:uid="{00000000-0005-0000-0000-000065040000}"/>
    <cellStyle name="Normal 15 32" xfId="1121" xr:uid="{00000000-0005-0000-0000-000066040000}"/>
    <cellStyle name="Normal 15 33" xfId="1122" xr:uid="{00000000-0005-0000-0000-000067040000}"/>
    <cellStyle name="Normal 15 34" xfId="1123" xr:uid="{00000000-0005-0000-0000-000068040000}"/>
    <cellStyle name="Normal 15 35" xfId="1124" xr:uid="{00000000-0005-0000-0000-000069040000}"/>
    <cellStyle name="Normal 15 36" xfId="1125" xr:uid="{00000000-0005-0000-0000-00006A040000}"/>
    <cellStyle name="Normal 15 37" xfId="1126" xr:uid="{00000000-0005-0000-0000-00006B040000}"/>
    <cellStyle name="Normal 15 38" xfId="1127" xr:uid="{00000000-0005-0000-0000-00006C040000}"/>
    <cellStyle name="Normal 15 39" xfId="1128" xr:uid="{00000000-0005-0000-0000-00006D040000}"/>
    <cellStyle name="Normal 15 4" xfId="1129" xr:uid="{00000000-0005-0000-0000-00006E040000}"/>
    <cellStyle name="Normal 15 40" xfId="1130" xr:uid="{00000000-0005-0000-0000-00006F040000}"/>
    <cellStyle name="Normal 15 41" xfId="1131" xr:uid="{00000000-0005-0000-0000-000070040000}"/>
    <cellStyle name="Normal 15 42" xfId="1132" xr:uid="{00000000-0005-0000-0000-000071040000}"/>
    <cellStyle name="Normal 15 43" xfId="1133" xr:uid="{00000000-0005-0000-0000-000072040000}"/>
    <cellStyle name="Normal 15 44" xfId="1134" xr:uid="{00000000-0005-0000-0000-000073040000}"/>
    <cellStyle name="Normal 15 5" xfId="1135" xr:uid="{00000000-0005-0000-0000-000074040000}"/>
    <cellStyle name="Normal 15 6" xfId="1136" xr:uid="{00000000-0005-0000-0000-000075040000}"/>
    <cellStyle name="Normal 15 7" xfId="1137" xr:uid="{00000000-0005-0000-0000-000076040000}"/>
    <cellStyle name="Normal 15 8" xfId="1138" xr:uid="{00000000-0005-0000-0000-000077040000}"/>
    <cellStyle name="Normal 15 9" xfId="1139" xr:uid="{00000000-0005-0000-0000-000078040000}"/>
    <cellStyle name="Normal 16" xfId="1140" xr:uid="{00000000-0005-0000-0000-000079040000}"/>
    <cellStyle name="Normal 16 10" xfId="1141" xr:uid="{00000000-0005-0000-0000-00007A040000}"/>
    <cellStyle name="Normal 16 11" xfId="1142" xr:uid="{00000000-0005-0000-0000-00007B040000}"/>
    <cellStyle name="Normal 16 12" xfId="1143" xr:uid="{00000000-0005-0000-0000-00007C040000}"/>
    <cellStyle name="Normal 16 13" xfId="1144" xr:uid="{00000000-0005-0000-0000-00007D040000}"/>
    <cellStyle name="Normal 16 14" xfId="1145" xr:uid="{00000000-0005-0000-0000-00007E040000}"/>
    <cellStyle name="Normal 16 15" xfId="1146" xr:uid="{00000000-0005-0000-0000-00007F040000}"/>
    <cellStyle name="Normal 16 16" xfId="1147" xr:uid="{00000000-0005-0000-0000-000080040000}"/>
    <cellStyle name="Normal 16 17" xfId="1148" xr:uid="{00000000-0005-0000-0000-000081040000}"/>
    <cellStyle name="Normal 16 18" xfId="1149" xr:uid="{00000000-0005-0000-0000-000082040000}"/>
    <cellStyle name="Normal 16 19" xfId="1150" xr:uid="{00000000-0005-0000-0000-000083040000}"/>
    <cellStyle name="Normal 16 2" xfId="1151" xr:uid="{00000000-0005-0000-0000-000084040000}"/>
    <cellStyle name="Normal 16 20" xfId="1152" xr:uid="{00000000-0005-0000-0000-000085040000}"/>
    <cellStyle name="Normal 16 21" xfId="1153" xr:uid="{00000000-0005-0000-0000-000086040000}"/>
    <cellStyle name="Normal 16 22" xfId="1154" xr:uid="{00000000-0005-0000-0000-000087040000}"/>
    <cellStyle name="Normal 16 23" xfId="1155" xr:uid="{00000000-0005-0000-0000-000088040000}"/>
    <cellStyle name="Normal 16 24" xfId="1156" xr:uid="{00000000-0005-0000-0000-000089040000}"/>
    <cellStyle name="Normal 16 25" xfId="1157" xr:uid="{00000000-0005-0000-0000-00008A040000}"/>
    <cellStyle name="Normal 16 26" xfId="1158" xr:uid="{00000000-0005-0000-0000-00008B040000}"/>
    <cellStyle name="Normal 16 27" xfId="1159" xr:uid="{00000000-0005-0000-0000-00008C040000}"/>
    <cellStyle name="Normal 16 28" xfId="1160" xr:uid="{00000000-0005-0000-0000-00008D040000}"/>
    <cellStyle name="Normal 16 29" xfId="1161" xr:uid="{00000000-0005-0000-0000-00008E040000}"/>
    <cellStyle name="Normal 16 3" xfId="1162" xr:uid="{00000000-0005-0000-0000-00008F040000}"/>
    <cellStyle name="Normal 16 30" xfId="1163" xr:uid="{00000000-0005-0000-0000-000090040000}"/>
    <cellStyle name="Normal 16 31" xfId="1164" xr:uid="{00000000-0005-0000-0000-000091040000}"/>
    <cellStyle name="Normal 16 32" xfId="1165" xr:uid="{00000000-0005-0000-0000-000092040000}"/>
    <cellStyle name="Normal 16 33" xfId="1166" xr:uid="{00000000-0005-0000-0000-000093040000}"/>
    <cellStyle name="Normal 16 34" xfId="1167" xr:uid="{00000000-0005-0000-0000-000094040000}"/>
    <cellStyle name="Normal 16 35" xfId="1168" xr:uid="{00000000-0005-0000-0000-000095040000}"/>
    <cellStyle name="Normal 16 36" xfId="1169" xr:uid="{00000000-0005-0000-0000-000096040000}"/>
    <cellStyle name="Normal 16 37" xfId="1170" xr:uid="{00000000-0005-0000-0000-000097040000}"/>
    <cellStyle name="Normal 16 38" xfId="1171" xr:uid="{00000000-0005-0000-0000-000098040000}"/>
    <cellStyle name="Normal 16 39" xfId="1172" xr:uid="{00000000-0005-0000-0000-000099040000}"/>
    <cellStyle name="Normal 16 4" xfId="1173" xr:uid="{00000000-0005-0000-0000-00009A040000}"/>
    <cellStyle name="Normal 16 40" xfId="1174" xr:uid="{00000000-0005-0000-0000-00009B040000}"/>
    <cellStyle name="Normal 16 41" xfId="1175" xr:uid="{00000000-0005-0000-0000-00009C040000}"/>
    <cellStyle name="Normal 16 42" xfId="1176" xr:uid="{00000000-0005-0000-0000-00009D040000}"/>
    <cellStyle name="Normal 16 43" xfId="1177" xr:uid="{00000000-0005-0000-0000-00009E040000}"/>
    <cellStyle name="Normal 16 44" xfId="1178" xr:uid="{00000000-0005-0000-0000-00009F040000}"/>
    <cellStyle name="Normal 16 5" xfId="1179" xr:uid="{00000000-0005-0000-0000-0000A0040000}"/>
    <cellStyle name="Normal 16 6" xfId="1180" xr:uid="{00000000-0005-0000-0000-0000A1040000}"/>
    <cellStyle name="Normal 16 7" xfId="1181" xr:uid="{00000000-0005-0000-0000-0000A2040000}"/>
    <cellStyle name="Normal 16 8" xfId="1182" xr:uid="{00000000-0005-0000-0000-0000A3040000}"/>
    <cellStyle name="Normal 16 9" xfId="1183" xr:uid="{00000000-0005-0000-0000-0000A4040000}"/>
    <cellStyle name="Normal 17" xfId="1184" xr:uid="{00000000-0005-0000-0000-0000A5040000}"/>
    <cellStyle name="Normal 17 10" xfId="1185" xr:uid="{00000000-0005-0000-0000-0000A6040000}"/>
    <cellStyle name="Normal 17 11" xfId="1186" xr:uid="{00000000-0005-0000-0000-0000A7040000}"/>
    <cellStyle name="Normal 17 12" xfId="1187" xr:uid="{00000000-0005-0000-0000-0000A8040000}"/>
    <cellStyle name="Normal 17 13" xfId="1188" xr:uid="{00000000-0005-0000-0000-0000A9040000}"/>
    <cellStyle name="Normal 17 14" xfId="1189" xr:uid="{00000000-0005-0000-0000-0000AA040000}"/>
    <cellStyle name="Normal 17 15" xfId="1190" xr:uid="{00000000-0005-0000-0000-0000AB040000}"/>
    <cellStyle name="Normal 17 16" xfId="1191" xr:uid="{00000000-0005-0000-0000-0000AC040000}"/>
    <cellStyle name="Normal 17 17" xfId="1192" xr:uid="{00000000-0005-0000-0000-0000AD040000}"/>
    <cellStyle name="Normal 17 18" xfId="1193" xr:uid="{00000000-0005-0000-0000-0000AE040000}"/>
    <cellStyle name="Normal 17 19" xfId="1194" xr:uid="{00000000-0005-0000-0000-0000AF040000}"/>
    <cellStyle name="Normal 17 2" xfId="1195" xr:uid="{00000000-0005-0000-0000-0000B0040000}"/>
    <cellStyle name="Normal 17 20" xfId="1196" xr:uid="{00000000-0005-0000-0000-0000B1040000}"/>
    <cellStyle name="Normal 17 21" xfId="1197" xr:uid="{00000000-0005-0000-0000-0000B2040000}"/>
    <cellStyle name="Normal 17 22" xfId="1198" xr:uid="{00000000-0005-0000-0000-0000B3040000}"/>
    <cellStyle name="Normal 17 23" xfId="1199" xr:uid="{00000000-0005-0000-0000-0000B4040000}"/>
    <cellStyle name="Normal 17 24" xfId="1200" xr:uid="{00000000-0005-0000-0000-0000B5040000}"/>
    <cellStyle name="Normal 17 25" xfId="1201" xr:uid="{00000000-0005-0000-0000-0000B6040000}"/>
    <cellStyle name="Normal 17 26" xfId="1202" xr:uid="{00000000-0005-0000-0000-0000B7040000}"/>
    <cellStyle name="Normal 17 27" xfId="1203" xr:uid="{00000000-0005-0000-0000-0000B8040000}"/>
    <cellStyle name="Normal 17 28" xfId="1204" xr:uid="{00000000-0005-0000-0000-0000B9040000}"/>
    <cellStyle name="Normal 17 29" xfId="1205" xr:uid="{00000000-0005-0000-0000-0000BA040000}"/>
    <cellStyle name="Normal 17 3" xfId="1206" xr:uid="{00000000-0005-0000-0000-0000BB040000}"/>
    <cellStyle name="Normal 17 30" xfId="1207" xr:uid="{00000000-0005-0000-0000-0000BC040000}"/>
    <cellStyle name="Normal 17 31" xfId="1208" xr:uid="{00000000-0005-0000-0000-0000BD040000}"/>
    <cellStyle name="Normal 17 32" xfId="1209" xr:uid="{00000000-0005-0000-0000-0000BE040000}"/>
    <cellStyle name="Normal 17 33" xfId="1210" xr:uid="{00000000-0005-0000-0000-0000BF040000}"/>
    <cellStyle name="Normal 17 34" xfId="1211" xr:uid="{00000000-0005-0000-0000-0000C0040000}"/>
    <cellStyle name="Normal 17 35" xfId="1212" xr:uid="{00000000-0005-0000-0000-0000C1040000}"/>
    <cellStyle name="Normal 17 36" xfId="1213" xr:uid="{00000000-0005-0000-0000-0000C2040000}"/>
    <cellStyle name="Normal 17 37" xfId="1214" xr:uid="{00000000-0005-0000-0000-0000C3040000}"/>
    <cellStyle name="Normal 17 38" xfId="1215" xr:uid="{00000000-0005-0000-0000-0000C4040000}"/>
    <cellStyle name="Normal 17 39" xfId="1216" xr:uid="{00000000-0005-0000-0000-0000C5040000}"/>
    <cellStyle name="Normal 17 4" xfId="1217" xr:uid="{00000000-0005-0000-0000-0000C6040000}"/>
    <cellStyle name="Normal 17 40" xfId="1218" xr:uid="{00000000-0005-0000-0000-0000C7040000}"/>
    <cellStyle name="Normal 17 41" xfId="1219" xr:uid="{00000000-0005-0000-0000-0000C8040000}"/>
    <cellStyle name="Normal 17 42" xfId="1220" xr:uid="{00000000-0005-0000-0000-0000C9040000}"/>
    <cellStyle name="Normal 17 43" xfId="1221" xr:uid="{00000000-0005-0000-0000-0000CA040000}"/>
    <cellStyle name="Normal 17 44" xfId="1222" xr:uid="{00000000-0005-0000-0000-0000CB040000}"/>
    <cellStyle name="Normal 17 5" xfId="1223" xr:uid="{00000000-0005-0000-0000-0000CC040000}"/>
    <cellStyle name="Normal 17 6" xfId="1224" xr:uid="{00000000-0005-0000-0000-0000CD040000}"/>
    <cellStyle name="Normal 17 7" xfId="1225" xr:uid="{00000000-0005-0000-0000-0000CE040000}"/>
    <cellStyle name="Normal 17 8" xfId="1226" xr:uid="{00000000-0005-0000-0000-0000CF040000}"/>
    <cellStyle name="Normal 17 9" xfId="1227" xr:uid="{00000000-0005-0000-0000-0000D0040000}"/>
    <cellStyle name="Normal 18" xfId="1228" xr:uid="{00000000-0005-0000-0000-0000D1040000}"/>
    <cellStyle name="Normal 18 10" xfId="1229" xr:uid="{00000000-0005-0000-0000-0000D2040000}"/>
    <cellStyle name="Normal 18 11" xfId="1230" xr:uid="{00000000-0005-0000-0000-0000D3040000}"/>
    <cellStyle name="Normal 18 12" xfId="1231" xr:uid="{00000000-0005-0000-0000-0000D4040000}"/>
    <cellStyle name="Normal 18 13" xfId="1232" xr:uid="{00000000-0005-0000-0000-0000D5040000}"/>
    <cellStyle name="Normal 18 14" xfId="1233" xr:uid="{00000000-0005-0000-0000-0000D6040000}"/>
    <cellStyle name="Normal 18 15" xfId="1234" xr:uid="{00000000-0005-0000-0000-0000D7040000}"/>
    <cellStyle name="Normal 18 16" xfId="1235" xr:uid="{00000000-0005-0000-0000-0000D8040000}"/>
    <cellStyle name="Normal 18 17" xfId="1236" xr:uid="{00000000-0005-0000-0000-0000D9040000}"/>
    <cellStyle name="Normal 18 18" xfId="1237" xr:uid="{00000000-0005-0000-0000-0000DA040000}"/>
    <cellStyle name="Normal 18 19" xfId="1238" xr:uid="{00000000-0005-0000-0000-0000DB040000}"/>
    <cellStyle name="Normal 18 2" xfId="1239" xr:uid="{00000000-0005-0000-0000-0000DC040000}"/>
    <cellStyle name="Normal 18 20" xfId="1240" xr:uid="{00000000-0005-0000-0000-0000DD040000}"/>
    <cellStyle name="Normal 18 21" xfId="1241" xr:uid="{00000000-0005-0000-0000-0000DE040000}"/>
    <cellStyle name="Normal 18 22" xfId="1242" xr:uid="{00000000-0005-0000-0000-0000DF040000}"/>
    <cellStyle name="Normal 18 23" xfId="1243" xr:uid="{00000000-0005-0000-0000-0000E0040000}"/>
    <cellStyle name="Normal 18 24" xfId="1244" xr:uid="{00000000-0005-0000-0000-0000E1040000}"/>
    <cellStyle name="Normal 18 25" xfId="1245" xr:uid="{00000000-0005-0000-0000-0000E2040000}"/>
    <cellStyle name="Normal 18 26" xfId="1246" xr:uid="{00000000-0005-0000-0000-0000E3040000}"/>
    <cellStyle name="Normal 18 27" xfId="1247" xr:uid="{00000000-0005-0000-0000-0000E4040000}"/>
    <cellStyle name="Normal 18 28" xfId="1248" xr:uid="{00000000-0005-0000-0000-0000E5040000}"/>
    <cellStyle name="Normal 18 29" xfId="1249" xr:uid="{00000000-0005-0000-0000-0000E6040000}"/>
    <cellStyle name="Normal 18 3" xfId="1250" xr:uid="{00000000-0005-0000-0000-0000E7040000}"/>
    <cellStyle name="Normal 18 30" xfId="1251" xr:uid="{00000000-0005-0000-0000-0000E8040000}"/>
    <cellStyle name="Normal 18 31" xfId="1252" xr:uid="{00000000-0005-0000-0000-0000E9040000}"/>
    <cellStyle name="Normal 18 32" xfId="1253" xr:uid="{00000000-0005-0000-0000-0000EA040000}"/>
    <cellStyle name="Normal 18 33" xfId="1254" xr:uid="{00000000-0005-0000-0000-0000EB040000}"/>
    <cellStyle name="Normal 18 34" xfId="1255" xr:uid="{00000000-0005-0000-0000-0000EC040000}"/>
    <cellStyle name="Normal 18 35" xfId="1256" xr:uid="{00000000-0005-0000-0000-0000ED040000}"/>
    <cellStyle name="Normal 18 36" xfId="1257" xr:uid="{00000000-0005-0000-0000-0000EE040000}"/>
    <cellStyle name="Normal 18 37" xfId="1258" xr:uid="{00000000-0005-0000-0000-0000EF040000}"/>
    <cellStyle name="Normal 18 38" xfId="1259" xr:uid="{00000000-0005-0000-0000-0000F0040000}"/>
    <cellStyle name="Normal 18 39" xfId="1260" xr:uid="{00000000-0005-0000-0000-0000F1040000}"/>
    <cellStyle name="Normal 18 4" xfId="1261" xr:uid="{00000000-0005-0000-0000-0000F2040000}"/>
    <cellStyle name="Normal 18 40" xfId="1262" xr:uid="{00000000-0005-0000-0000-0000F3040000}"/>
    <cellStyle name="Normal 18 41" xfId="1263" xr:uid="{00000000-0005-0000-0000-0000F4040000}"/>
    <cellStyle name="Normal 18 42" xfId="1264" xr:uid="{00000000-0005-0000-0000-0000F5040000}"/>
    <cellStyle name="Normal 18 43" xfId="1265" xr:uid="{00000000-0005-0000-0000-0000F6040000}"/>
    <cellStyle name="Normal 18 44" xfId="1266" xr:uid="{00000000-0005-0000-0000-0000F7040000}"/>
    <cellStyle name="Normal 18 5" xfId="1267" xr:uid="{00000000-0005-0000-0000-0000F8040000}"/>
    <cellStyle name="Normal 18 6" xfId="1268" xr:uid="{00000000-0005-0000-0000-0000F9040000}"/>
    <cellStyle name="Normal 18 7" xfId="1269" xr:uid="{00000000-0005-0000-0000-0000FA040000}"/>
    <cellStyle name="Normal 18 8" xfId="1270" xr:uid="{00000000-0005-0000-0000-0000FB040000}"/>
    <cellStyle name="Normal 18 9" xfId="1271" xr:uid="{00000000-0005-0000-0000-0000FC040000}"/>
    <cellStyle name="Normal 19" xfId="1272" xr:uid="{00000000-0005-0000-0000-0000FD040000}"/>
    <cellStyle name="Normal 19 10" xfId="1273" xr:uid="{00000000-0005-0000-0000-0000FE040000}"/>
    <cellStyle name="Normal 19 11" xfId="1274" xr:uid="{00000000-0005-0000-0000-0000FF040000}"/>
    <cellStyle name="Normal 19 12" xfId="1275" xr:uid="{00000000-0005-0000-0000-000000050000}"/>
    <cellStyle name="Normal 19 13" xfId="1276" xr:uid="{00000000-0005-0000-0000-000001050000}"/>
    <cellStyle name="Normal 19 14" xfId="1277" xr:uid="{00000000-0005-0000-0000-000002050000}"/>
    <cellStyle name="Normal 19 15" xfId="1278" xr:uid="{00000000-0005-0000-0000-000003050000}"/>
    <cellStyle name="Normal 19 16" xfId="1279" xr:uid="{00000000-0005-0000-0000-000004050000}"/>
    <cellStyle name="Normal 19 17" xfId="1280" xr:uid="{00000000-0005-0000-0000-000005050000}"/>
    <cellStyle name="Normal 19 18" xfId="1281" xr:uid="{00000000-0005-0000-0000-000006050000}"/>
    <cellStyle name="Normal 19 19" xfId="1282" xr:uid="{00000000-0005-0000-0000-000007050000}"/>
    <cellStyle name="Normal 19 2" xfId="1283" xr:uid="{00000000-0005-0000-0000-000008050000}"/>
    <cellStyle name="Normal 19 20" xfId="1284" xr:uid="{00000000-0005-0000-0000-000009050000}"/>
    <cellStyle name="Normal 19 21" xfId="1285" xr:uid="{00000000-0005-0000-0000-00000A050000}"/>
    <cellStyle name="Normal 19 22" xfId="1286" xr:uid="{00000000-0005-0000-0000-00000B050000}"/>
    <cellStyle name="Normal 19 23" xfId="1287" xr:uid="{00000000-0005-0000-0000-00000C050000}"/>
    <cellStyle name="Normal 19 24" xfId="1288" xr:uid="{00000000-0005-0000-0000-00000D050000}"/>
    <cellStyle name="Normal 19 25" xfId="1289" xr:uid="{00000000-0005-0000-0000-00000E050000}"/>
    <cellStyle name="Normal 19 26" xfId="1290" xr:uid="{00000000-0005-0000-0000-00000F050000}"/>
    <cellStyle name="Normal 19 27" xfId="1291" xr:uid="{00000000-0005-0000-0000-000010050000}"/>
    <cellStyle name="Normal 19 28" xfId="1292" xr:uid="{00000000-0005-0000-0000-000011050000}"/>
    <cellStyle name="Normal 19 29" xfId="1293" xr:uid="{00000000-0005-0000-0000-000012050000}"/>
    <cellStyle name="Normal 19 3" xfId="1294" xr:uid="{00000000-0005-0000-0000-000013050000}"/>
    <cellStyle name="Normal 19 30" xfId="1295" xr:uid="{00000000-0005-0000-0000-000014050000}"/>
    <cellStyle name="Normal 19 31" xfId="1296" xr:uid="{00000000-0005-0000-0000-000015050000}"/>
    <cellStyle name="Normal 19 32" xfId="1297" xr:uid="{00000000-0005-0000-0000-000016050000}"/>
    <cellStyle name="Normal 19 33" xfId="1298" xr:uid="{00000000-0005-0000-0000-000017050000}"/>
    <cellStyle name="Normal 19 34" xfId="1299" xr:uid="{00000000-0005-0000-0000-000018050000}"/>
    <cellStyle name="Normal 19 35" xfId="1300" xr:uid="{00000000-0005-0000-0000-000019050000}"/>
    <cellStyle name="Normal 19 36" xfId="1301" xr:uid="{00000000-0005-0000-0000-00001A050000}"/>
    <cellStyle name="Normal 19 37" xfId="1302" xr:uid="{00000000-0005-0000-0000-00001B050000}"/>
    <cellStyle name="Normal 19 38" xfId="1303" xr:uid="{00000000-0005-0000-0000-00001C050000}"/>
    <cellStyle name="Normal 19 39" xfId="1304" xr:uid="{00000000-0005-0000-0000-00001D050000}"/>
    <cellStyle name="Normal 19 4" xfId="1305" xr:uid="{00000000-0005-0000-0000-00001E050000}"/>
    <cellStyle name="Normal 19 40" xfId="1306" xr:uid="{00000000-0005-0000-0000-00001F050000}"/>
    <cellStyle name="Normal 19 41" xfId="1307" xr:uid="{00000000-0005-0000-0000-000020050000}"/>
    <cellStyle name="Normal 19 42" xfId="1308" xr:uid="{00000000-0005-0000-0000-000021050000}"/>
    <cellStyle name="Normal 19 43" xfId="1309" xr:uid="{00000000-0005-0000-0000-000022050000}"/>
    <cellStyle name="Normal 19 44" xfId="1310" xr:uid="{00000000-0005-0000-0000-000023050000}"/>
    <cellStyle name="Normal 19 5" xfId="1311" xr:uid="{00000000-0005-0000-0000-000024050000}"/>
    <cellStyle name="Normal 19 6" xfId="1312" xr:uid="{00000000-0005-0000-0000-000025050000}"/>
    <cellStyle name="Normal 19 7" xfId="1313" xr:uid="{00000000-0005-0000-0000-000026050000}"/>
    <cellStyle name="Normal 19 8" xfId="1314" xr:uid="{00000000-0005-0000-0000-000027050000}"/>
    <cellStyle name="Normal 19 9" xfId="1315" xr:uid="{00000000-0005-0000-0000-000028050000}"/>
    <cellStyle name="Normal 2" xfId="1316" xr:uid="{00000000-0005-0000-0000-000029050000}"/>
    <cellStyle name="Normal 2 10" xfId="1317" xr:uid="{00000000-0005-0000-0000-00002A050000}"/>
    <cellStyle name="Normal 2 10 2" xfId="1318" xr:uid="{00000000-0005-0000-0000-00002B050000}"/>
    <cellStyle name="Normal 2 10 3" xfId="1319" xr:uid="{00000000-0005-0000-0000-00002C050000}"/>
    <cellStyle name="Normal 2 10 4" xfId="1320" xr:uid="{00000000-0005-0000-0000-00002D050000}"/>
    <cellStyle name="Normal 2 11" xfId="1321" xr:uid="{00000000-0005-0000-0000-00002E050000}"/>
    <cellStyle name="Normal 2 11 2" xfId="1322" xr:uid="{00000000-0005-0000-0000-00002F050000}"/>
    <cellStyle name="Normal 2 11 3" xfId="1323" xr:uid="{00000000-0005-0000-0000-000030050000}"/>
    <cellStyle name="Normal 2 11 4" xfId="1324" xr:uid="{00000000-0005-0000-0000-000031050000}"/>
    <cellStyle name="Normal 2 12" xfId="1325" xr:uid="{00000000-0005-0000-0000-000032050000}"/>
    <cellStyle name="Normal 2 12 2" xfId="1326" xr:uid="{00000000-0005-0000-0000-000033050000}"/>
    <cellStyle name="Normal 2 12 3" xfId="1327" xr:uid="{00000000-0005-0000-0000-000034050000}"/>
    <cellStyle name="Normal 2 12 4" xfId="1328" xr:uid="{00000000-0005-0000-0000-000035050000}"/>
    <cellStyle name="Normal 2 13" xfId="1329" xr:uid="{00000000-0005-0000-0000-000036050000}"/>
    <cellStyle name="Normal 2 13 2" xfId="1330" xr:uid="{00000000-0005-0000-0000-000037050000}"/>
    <cellStyle name="Normal 2 13 3" xfId="1331" xr:uid="{00000000-0005-0000-0000-000038050000}"/>
    <cellStyle name="Normal 2 13 4" xfId="1332" xr:uid="{00000000-0005-0000-0000-000039050000}"/>
    <cellStyle name="Normal 2 14" xfId="1333" xr:uid="{00000000-0005-0000-0000-00003A050000}"/>
    <cellStyle name="Normal 2 14 2" xfId="1334" xr:uid="{00000000-0005-0000-0000-00003B050000}"/>
    <cellStyle name="Normal 2 14 3" xfId="1335" xr:uid="{00000000-0005-0000-0000-00003C050000}"/>
    <cellStyle name="Normal 2 14 4" xfId="1336" xr:uid="{00000000-0005-0000-0000-00003D050000}"/>
    <cellStyle name="Normal 2 15" xfId="1337" xr:uid="{00000000-0005-0000-0000-00003E050000}"/>
    <cellStyle name="Normal 2 15 2" xfId="1338" xr:uid="{00000000-0005-0000-0000-00003F050000}"/>
    <cellStyle name="Normal 2 15 3" xfId="1339" xr:uid="{00000000-0005-0000-0000-000040050000}"/>
    <cellStyle name="Normal 2 15 4" xfId="1340" xr:uid="{00000000-0005-0000-0000-000041050000}"/>
    <cellStyle name="Normal 2 16" xfId="1341" xr:uid="{00000000-0005-0000-0000-000042050000}"/>
    <cellStyle name="Normal 2 16 2" xfId="1342" xr:uid="{00000000-0005-0000-0000-000043050000}"/>
    <cellStyle name="Normal 2 16 3" xfId="1343" xr:uid="{00000000-0005-0000-0000-000044050000}"/>
    <cellStyle name="Normal 2 16 4" xfId="1344" xr:uid="{00000000-0005-0000-0000-000045050000}"/>
    <cellStyle name="Normal 2 17" xfId="1345" xr:uid="{00000000-0005-0000-0000-000046050000}"/>
    <cellStyle name="Normal 2 17 2" xfId="1346" xr:uid="{00000000-0005-0000-0000-000047050000}"/>
    <cellStyle name="Normal 2 17 3" xfId="1347" xr:uid="{00000000-0005-0000-0000-000048050000}"/>
    <cellStyle name="Normal 2 17 4" xfId="1348" xr:uid="{00000000-0005-0000-0000-000049050000}"/>
    <cellStyle name="Normal 2 18" xfId="1349" xr:uid="{00000000-0005-0000-0000-00004A050000}"/>
    <cellStyle name="Normal 2 18 2" xfId="1350" xr:uid="{00000000-0005-0000-0000-00004B050000}"/>
    <cellStyle name="Normal 2 18 3" xfId="1351" xr:uid="{00000000-0005-0000-0000-00004C050000}"/>
    <cellStyle name="Normal 2 18 4" xfId="1352" xr:uid="{00000000-0005-0000-0000-00004D050000}"/>
    <cellStyle name="Normal 2 19" xfId="1353" xr:uid="{00000000-0005-0000-0000-00004E050000}"/>
    <cellStyle name="Normal 2 19 2" xfId="1354" xr:uid="{00000000-0005-0000-0000-00004F050000}"/>
    <cellStyle name="Normal 2 19 3" xfId="1355" xr:uid="{00000000-0005-0000-0000-000050050000}"/>
    <cellStyle name="Normal 2 19 4" xfId="1356" xr:uid="{00000000-0005-0000-0000-000051050000}"/>
    <cellStyle name="Normal 2 2" xfId="1357" xr:uid="{00000000-0005-0000-0000-000052050000}"/>
    <cellStyle name="Normal 2 2 2" xfId="1358" xr:uid="{00000000-0005-0000-0000-000053050000}"/>
    <cellStyle name="Normal 2 2 2 2 2" xfId="6701" xr:uid="{432D577E-509C-4E83-863A-C5B2A0A5C5CF}"/>
    <cellStyle name="Normal 2 2 3" xfId="1359" xr:uid="{00000000-0005-0000-0000-000054050000}"/>
    <cellStyle name="Normal 2 2 4" xfId="1360" xr:uid="{00000000-0005-0000-0000-000055050000}"/>
    <cellStyle name="Normal 2 2 5" xfId="1361" xr:uid="{00000000-0005-0000-0000-000056050000}"/>
    <cellStyle name="Normal 2 2 5 2" xfId="1362" xr:uid="{00000000-0005-0000-0000-000057050000}"/>
    <cellStyle name="Normal 2 2 6" xfId="1363" xr:uid="{00000000-0005-0000-0000-000058050000}"/>
    <cellStyle name="Normal 2 20" xfId="1364" xr:uid="{00000000-0005-0000-0000-000059050000}"/>
    <cellStyle name="Normal 2 20 2" xfId="1365" xr:uid="{00000000-0005-0000-0000-00005A050000}"/>
    <cellStyle name="Normal 2 20 3" xfId="1366" xr:uid="{00000000-0005-0000-0000-00005B050000}"/>
    <cellStyle name="Normal 2 20 4" xfId="1367" xr:uid="{00000000-0005-0000-0000-00005C050000}"/>
    <cellStyle name="Normal 2 21" xfId="1368" xr:uid="{00000000-0005-0000-0000-00005D050000}"/>
    <cellStyle name="Normal 2 21 2" xfId="1369" xr:uid="{00000000-0005-0000-0000-00005E050000}"/>
    <cellStyle name="Normal 2 21 3" xfId="1370" xr:uid="{00000000-0005-0000-0000-00005F050000}"/>
    <cellStyle name="Normal 2 21 4" xfId="1371" xr:uid="{00000000-0005-0000-0000-000060050000}"/>
    <cellStyle name="Normal 2 22" xfId="1372" xr:uid="{00000000-0005-0000-0000-000061050000}"/>
    <cellStyle name="Normal 2 22 2" xfId="1373" xr:uid="{00000000-0005-0000-0000-000062050000}"/>
    <cellStyle name="Normal 2 22 3" xfId="1374" xr:uid="{00000000-0005-0000-0000-000063050000}"/>
    <cellStyle name="Normal 2 22 4" xfId="1375" xr:uid="{00000000-0005-0000-0000-000064050000}"/>
    <cellStyle name="Normal 2 23" xfId="1376" xr:uid="{00000000-0005-0000-0000-000065050000}"/>
    <cellStyle name="Normal 2 23 2" xfId="1377" xr:uid="{00000000-0005-0000-0000-000066050000}"/>
    <cellStyle name="Normal 2 23 3" xfId="1378" xr:uid="{00000000-0005-0000-0000-000067050000}"/>
    <cellStyle name="Normal 2 23 4" xfId="1379" xr:uid="{00000000-0005-0000-0000-000068050000}"/>
    <cellStyle name="Normal 2 24" xfId="1380" xr:uid="{00000000-0005-0000-0000-000069050000}"/>
    <cellStyle name="Normal 2 24 2" xfId="1381" xr:uid="{00000000-0005-0000-0000-00006A050000}"/>
    <cellStyle name="Normal 2 24 3" xfId="1382" xr:uid="{00000000-0005-0000-0000-00006B050000}"/>
    <cellStyle name="Normal 2 24 4" xfId="1383" xr:uid="{00000000-0005-0000-0000-00006C050000}"/>
    <cellStyle name="Normal 2 25" xfId="1384" xr:uid="{00000000-0005-0000-0000-00006D050000}"/>
    <cellStyle name="Normal 2 25 2" xfId="1385" xr:uid="{00000000-0005-0000-0000-00006E050000}"/>
    <cellStyle name="Normal 2 25 3" xfId="1386" xr:uid="{00000000-0005-0000-0000-00006F050000}"/>
    <cellStyle name="Normal 2 25 4" xfId="1387" xr:uid="{00000000-0005-0000-0000-000070050000}"/>
    <cellStyle name="Normal 2 26" xfId="1388" xr:uid="{00000000-0005-0000-0000-000071050000}"/>
    <cellStyle name="Normal 2 26 2" xfId="1389" xr:uid="{00000000-0005-0000-0000-000072050000}"/>
    <cellStyle name="Normal 2 26 3" xfId="1390" xr:uid="{00000000-0005-0000-0000-000073050000}"/>
    <cellStyle name="Normal 2 26 4" xfId="1391" xr:uid="{00000000-0005-0000-0000-000074050000}"/>
    <cellStyle name="Normal 2 27" xfId="1392" xr:uid="{00000000-0005-0000-0000-000075050000}"/>
    <cellStyle name="Normal 2 27 2" xfId="1393" xr:uid="{00000000-0005-0000-0000-000076050000}"/>
    <cellStyle name="Normal 2 27 3" xfId="1394" xr:uid="{00000000-0005-0000-0000-000077050000}"/>
    <cellStyle name="Normal 2 27 4" xfId="1395" xr:uid="{00000000-0005-0000-0000-000078050000}"/>
    <cellStyle name="Normal 2 28" xfId="1396" xr:uid="{00000000-0005-0000-0000-000079050000}"/>
    <cellStyle name="Normal 2 28 2" xfId="1397" xr:uid="{00000000-0005-0000-0000-00007A050000}"/>
    <cellStyle name="Normal 2 28 3" xfId="1398" xr:uid="{00000000-0005-0000-0000-00007B050000}"/>
    <cellStyle name="Normal 2 28 4" xfId="1399" xr:uid="{00000000-0005-0000-0000-00007C050000}"/>
    <cellStyle name="Normal 2 29" xfId="1400" xr:uid="{00000000-0005-0000-0000-00007D050000}"/>
    <cellStyle name="Normal 2 29 2" xfId="1401" xr:uid="{00000000-0005-0000-0000-00007E050000}"/>
    <cellStyle name="Normal 2 29 3" xfId="1402" xr:uid="{00000000-0005-0000-0000-00007F050000}"/>
    <cellStyle name="Normal 2 29 4" xfId="1403" xr:uid="{00000000-0005-0000-0000-000080050000}"/>
    <cellStyle name="Normal 2 3" xfId="1404" xr:uid="{00000000-0005-0000-0000-000081050000}"/>
    <cellStyle name="Normal 2 3 2" xfId="1405" xr:uid="{00000000-0005-0000-0000-000082050000}"/>
    <cellStyle name="Normal 2 3 3" xfId="1406" xr:uid="{00000000-0005-0000-0000-000083050000}"/>
    <cellStyle name="Normal 2 3 4" xfId="1407" xr:uid="{00000000-0005-0000-0000-000084050000}"/>
    <cellStyle name="Normal 2 30" xfId="1408" xr:uid="{00000000-0005-0000-0000-000085050000}"/>
    <cellStyle name="Normal 2 30 2" xfId="1409" xr:uid="{00000000-0005-0000-0000-000086050000}"/>
    <cellStyle name="Normal 2 30 3" xfId="1410" xr:uid="{00000000-0005-0000-0000-000087050000}"/>
    <cellStyle name="Normal 2 30 4" xfId="1411" xr:uid="{00000000-0005-0000-0000-000088050000}"/>
    <cellStyle name="Normal 2 31" xfId="1412" xr:uid="{00000000-0005-0000-0000-000089050000}"/>
    <cellStyle name="Normal 2 31 2" xfId="1413" xr:uid="{00000000-0005-0000-0000-00008A050000}"/>
    <cellStyle name="Normal 2 31 3" xfId="1414" xr:uid="{00000000-0005-0000-0000-00008B050000}"/>
    <cellStyle name="Normal 2 31 4" xfId="1415" xr:uid="{00000000-0005-0000-0000-00008C050000}"/>
    <cellStyle name="Normal 2 32" xfId="1416" xr:uid="{00000000-0005-0000-0000-00008D050000}"/>
    <cellStyle name="Normal 2 32 2" xfId="1417" xr:uid="{00000000-0005-0000-0000-00008E050000}"/>
    <cellStyle name="Normal 2 32 3" xfId="1418" xr:uid="{00000000-0005-0000-0000-00008F050000}"/>
    <cellStyle name="Normal 2 32 4" xfId="1419" xr:uid="{00000000-0005-0000-0000-000090050000}"/>
    <cellStyle name="Normal 2 33" xfId="1420" xr:uid="{00000000-0005-0000-0000-000091050000}"/>
    <cellStyle name="Normal 2 33 2" xfId="1421" xr:uid="{00000000-0005-0000-0000-000092050000}"/>
    <cellStyle name="Normal 2 33 3" xfId="1422" xr:uid="{00000000-0005-0000-0000-000093050000}"/>
    <cellStyle name="Normal 2 33 4" xfId="1423" xr:uid="{00000000-0005-0000-0000-000094050000}"/>
    <cellStyle name="Normal 2 34" xfId="1424" xr:uid="{00000000-0005-0000-0000-000095050000}"/>
    <cellStyle name="Normal 2 34 2" xfId="1425" xr:uid="{00000000-0005-0000-0000-000096050000}"/>
    <cellStyle name="Normal 2 34 3" xfId="1426" xr:uid="{00000000-0005-0000-0000-000097050000}"/>
    <cellStyle name="Normal 2 34 4" xfId="1427" xr:uid="{00000000-0005-0000-0000-000098050000}"/>
    <cellStyle name="Normal 2 35" xfId="1428" xr:uid="{00000000-0005-0000-0000-000099050000}"/>
    <cellStyle name="Normal 2 35 2" xfId="1429" xr:uid="{00000000-0005-0000-0000-00009A050000}"/>
    <cellStyle name="Normal 2 35 3" xfId="1430" xr:uid="{00000000-0005-0000-0000-00009B050000}"/>
    <cellStyle name="Normal 2 35 4" xfId="1431" xr:uid="{00000000-0005-0000-0000-00009C050000}"/>
    <cellStyle name="Normal 2 36" xfId="1432" xr:uid="{00000000-0005-0000-0000-00009D050000}"/>
    <cellStyle name="Normal 2 36 2" xfId="1433" xr:uid="{00000000-0005-0000-0000-00009E050000}"/>
    <cellStyle name="Normal 2 36 3" xfId="1434" xr:uid="{00000000-0005-0000-0000-00009F050000}"/>
    <cellStyle name="Normal 2 36 4" xfId="1435" xr:uid="{00000000-0005-0000-0000-0000A0050000}"/>
    <cellStyle name="Normal 2 37" xfId="1436" xr:uid="{00000000-0005-0000-0000-0000A1050000}"/>
    <cellStyle name="Normal 2 37 2" xfId="1437" xr:uid="{00000000-0005-0000-0000-0000A2050000}"/>
    <cellStyle name="Normal 2 37 3" xfId="1438" xr:uid="{00000000-0005-0000-0000-0000A3050000}"/>
    <cellStyle name="Normal 2 37 4" xfId="1439" xr:uid="{00000000-0005-0000-0000-0000A4050000}"/>
    <cellStyle name="Normal 2 38" xfId="1440" xr:uid="{00000000-0005-0000-0000-0000A5050000}"/>
    <cellStyle name="Normal 2 38 2" xfId="1441" xr:uid="{00000000-0005-0000-0000-0000A6050000}"/>
    <cellStyle name="Normal 2 38 3" xfId="1442" xr:uid="{00000000-0005-0000-0000-0000A7050000}"/>
    <cellStyle name="Normal 2 38 4" xfId="1443" xr:uid="{00000000-0005-0000-0000-0000A8050000}"/>
    <cellStyle name="Normal 2 39" xfId="1444" xr:uid="{00000000-0005-0000-0000-0000A9050000}"/>
    <cellStyle name="Normal 2 39 2" xfId="1445" xr:uid="{00000000-0005-0000-0000-0000AA050000}"/>
    <cellStyle name="Normal 2 39 3" xfId="1446" xr:uid="{00000000-0005-0000-0000-0000AB050000}"/>
    <cellStyle name="Normal 2 39 4" xfId="1447" xr:uid="{00000000-0005-0000-0000-0000AC050000}"/>
    <cellStyle name="Normal 2 4" xfId="1448" xr:uid="{00000000-0005-0000-0000-0000AD050000}"/>
    <cellStyle name="Normal 2 4 2" xfId="1449" xr:uid="{00000000-0005-0000-0000-0000AE050000}"/>
    <cellStyle name="Normal 2 4 3" xfId="1450" xr:uid="{00000000-0005-0000-0000-0000AF050000}"/>
    <cellStyle name="Normal 2 4 4" xfId="1451" xr:uid="{00000000-0005-0000-0000-0000B0050000}"/>
    <cellStyle name="Normal 2 40" xfId="1452" xr:uid="{00000000-0005-0000-0000-0000B1050000}"/>
    <cellStyle name="Normal 2 40 2" xfId="1453" xr:uid="{00000000-0005-0000-0000-0000B2050000}"/>
    <cellStyle name="Normal 2 40 3" xfId="1454" xr:uid="{00000000-0005-0000-0000-0000B3050000}"/>
    <cellStyle name="Normal 2 40 4" xfId="1455" xr:uid="{00000000-0005-0000-0000-0000B4050000}"/>
    <cellStyle name="Normal 2 41" xfId="1456" xr:uid="{00000000-0005-0000-0000-0000B5050000}"/>
    <cellStyle name="Normal 2 42" xfId="1457" xr:uid="{00000000-0005-0000-0000-0000B6050000}"/>
    <cellStyle name="Normal 2 43" xfId="1458" xr:uid="{00000000-0005-0000-0000-0000B7050000}"/>
    <cellStyle name="Normal 2 44" xfId="1459" xr:uid="{00000000-0005-0000-0000-0000B8050000}"/>
    <cellStyle name="Normal 2 45" xfId="1460" xr:uid="{00000000-0005-0000-0000-0000B9050000}"/>
    <cellStyle name="Normal 2 46" xfId="1461" xr:uid="{00000000-0005-0000-0000-0000BA050000}"/>
    <cellStyle name="Normal 2 47" xfId="1462" xr:uid="{00000000-0005-0000-0000-0000BB050000}"/>
    <cellStyle name="Normal 2 48" xfId="1463" xr:uid="{00000000-0005-0000-0000-0000BC050000}"/>
    <cellStyle name="Normal 2 49" xfId="1464" xr:uid="{00000000-0005-0000-0000-0000BD050000}"/>
    <cellStyle name="Normal 2 5" xfId="1465" xr:uid="{00000000-0005-0000-0000-0000BE050000}"/>
    <cellStyle name="Normal 2 5 2" xfId="1466" xr:uid="{00000000-0005-0000-0000-0000BF050000}"/>
    <cellStyle name="Normal 2 5 3" xfId="1467" xr:uid="{00000000-0005-0000-0000-0000C0050000}"/>
    <cellStyle name="Normal 2 5 4" xfId="1468" xr:uid="{00000000-0005-0000-0000-0000C1050000}"/>
    <cellStyle name="Normal 2 50" xfId="1469" xr:uid="{00000000-0005-0000-0000-0000C2050000}"/>
    <cellStyle name="Normal 2 51" xfId="1470" xr:uid="{00000000-0005-0000-0000-0000C3050000}"/>
    <cellStyle name="Normal 2 52" xfId="1471" xr:uid="{00000000-0005-0000-0000-0000C4050000}"/>
    <cellStyle name="Normal 2 52 2" xfId="1472" xr:uid="{00000000-0005-0000-0000-0000C5050000}"/>
    <cellStyle name="Normal 2 52 2 2" xfId="6699" xr:uid="{B9786F65-2333-42D8-A75B-5D6C6CB9FD32}"/>
    <cellStyle name="Normal 2 6" xfId="1473" xr:uid="{00000000-0005-0000-0000-0000C6050000}"/>
    <cellStyle name="Normal 2 6 2" xfId="1474" xr:uid="{00000000-0005-0000-0000-0000C7050000}"/>
    <cellStyle name="Normal 2 6 3" xfId="1475" xr:uid="{00000000-0005-0000-0000-0000C8050000}"/>
    <cellStyle name="Normal 2 6 4" xfId="1476" xr:uid="{00000000-0005-0000-0000-0000C9050000}"/>
    <cellStyle name="Normal 2 7" xfId="1477" xr:uid="{00000000-0005-0000-0000-0000CA050000}"/>
    <cellStyle name="Normal 2 7 2" xfId="1478" xr:uid="{00000000-0005-0000-0000-0000CB050000}"/>
    <cellStyle name="Normal 2 7 3" xfId="1479" xr:uid="{00000000-0005-0000-0000-0000CC050000}"/>
    <cellStyle name="Normal 2 7 4" xfId="1480" xr:uid="{00000000-0005-0000-0000-0000CD050000}"/>
    <cellStyle name="Normal 2 8" xfId="1481" xr:uid="{00000000-0005-0000-0000-0000CE050000}"/>
    <cellStyle name="Normal 2 8 2" xfId="1482" xr:uid="{00000000-0005-0000-0000-0000CF050000}"/>
    <cellStyle name="Normal 2 8 3" xfId="1483" xr:uid="{00000000-0005-0000-0000-0000D0050000}"/>
    <cellStyle name="Normal 2 8 4" xfId="1484" xr:uid="{00000000-0005-0000-0000-0000D1050000}"/>
    <cellStyle name="Normal 2 9" xfId="1485" xr:uid="{00000000-0005-0000-0000-0000D2050000}"/>
    <cellStyle name="Normal 2 9 2" xfId="1486" xr:uid="{00000000-0005-0000-0000-0000D3050000}"/>
    <cellStyle name="Normal 2 9 3" xfId="1487" xr:uid="{00000000-0005-0000-0000-0000D4050000}"/>
    <cellStyle name="Normal 2 9 4" xfId="1488" xr:uid="{00000000-0005-0000-0000-0000D5050000}"/>
    <cellStyle name="Normal 2_DA_PROCESO_09-1-40369_124002002_987074(1)" xfId="1489" xr:uid="{00000000-0005-0000-0000-0000D6050000}"/>
    <cellStyle name="Normal 20" xfId="1490" xr:uid="{00000000-0005-0000-0000-0000D7050000}"/>
    <cellStyle name="Normal 20 2" xfId="1491" xr:uid="{00000000-0005-0000-0000-0000D8050000}"/>
    <cellStyle name="Normal 20 3" xfId="1492" xr:uid="{00000000-0005-0000-0000-0000D9050000}"/>
    <cellStyle name="Normal 20 4" xfId="1493" xr:uid="{00000000-0005-0000-0000-0000DA050000}"/>
    <cellStyle name="Normal 21" xfId="1494" xr:uid="{00000000-0005-0000-0000-0000DB050000}"/>
    <cellStyle name="Normal 21 10" xfId="1495" xr:uid="{00000000-0005-0000-0000-0000DC050000}"/>
    <cellStyle name="Normal 21 11" xfId="1496" xr:uid="{00000000-0005-0000-0000-0000DD050000}"/>
    <cellStyle name="Normal 21 12" xfId="1497" xr:uid="{00000000-0005-0000-0000-0000DE050000}"/>
    <cellStyle name="Normal 21 13" xfId="1498" xr:uid="{00000000-0005-0000-0000-0000DF050000}"/>
    <cellStyle name="Normal 21 14" xfId="1499" xr:uid="{00000000-0005-0000-0000-0000E0050000}"/>
    <cellStyle name="Normal 21 15" xfId="1500" xr:uid="{00000000-0005-0000-0000-0000E1050000}"/>
    <cellStyle name="Normal 21 16" xfId="1501" xr:uid="{00000000-0005-0000-0000-0000E2050000}"/>
    <cellStyle name="Normal 21 17" xfId="1502" xr:uid="{00000000-0005-0000-0000-0000E3050000}"/>
    <cellStyle name="Normal 21 18" xfId="1503" xr:uid="{00000000-0005-0000-0000-0000E4050000}"/>
    <cellStyle name="Normal 21 19" xfId="1504" xr:uid="{00000000-0005-0000-0000-0000E5050000}"/>
    <cellStyle name="Normal 21 2" xfId="1505" xr:uid="{00000000-0005-0000-0000-0000E6050000}"/>
    <cellStyle name="Normal 21 20" xfId="1506" xr:uid="{00000000-0005-0000-0000-0000E7050000}"/>
    <cellStyle name="Normal 21 21" xfId="1507" xr:uid="{00000000-0005-0000-0000-0000E8050000}"/>
    <cellStyle name="Normal 21 22" xfId="1508" xr:uid="{00000000-0005-0000-0000-0000E9050000}"/>
    <cellStyle name="Normal 21 23" xfId="1509" xr:uid="{00000000-0005-0000-0000-0000EA050000}"/>
    <cellStyle name="Normal 21 24" xfId="1510" xr:uid="{00000000-0005-0000-0000-0000EB050000}"/>
    <cellStyle name="Normal 21 25" xfId="1511" xr:uid="{00000000-0005-0000-0000-0000EC050000}"/>
    <cellStyle name="Normal 21 26" xfId="1512" xr:uid="{00000000-0005-0000-0000-0000ED050000}"/>
    <cellStyle name="Normal 21 27" xfId="1513" xr:uid="{00000000-0005-0000-0000-0000EE050000}"/>
    <cellStyle name="Normal 21 28" xfId="1514" xr:uid="{00000000-0005-0000-0000-0000EF050000}"/>
    <cellStyle name="Normal 21 29" xfId="1515" xr:uid="{00000000-0005-0000-0000-0000F0050000}"/>
    <cellStyle name="Normal 21 3" xfId="1516" xr:uid="{00000000-0005-0000-0000-0000F1050000}"/>
    <cellStyle name="Normal 21 30" xfId="1517" xr:uid="{00000000-0005-0000-0000-0000F2050000}"/>
    <cellStyle name="Normal 21 31" xfId="1518" xr:uid="{00000000-0005-0000-0000-0000F3050000}"/>
    <cellStyle name="Normal 21 32" xfId="1519" xr:uid="{00000000-0005-0000-0000-0000F4050000}"/>
    <cellStyle name="Normal 21 33" xfId="1520" xr:uid="{00000000-0005-0000-0000-0000F5050000}"/>
    <cellStyle name="Normal 21 34" xfId="1521" xr:uid="{00000000-0005-0000-0000-0000F6050000}"/>
    <cellStyle name="Normal 21 35" xfId="1522" xr:uid="{00000000-0005-0000-0000-0000F7050000}"/>
    <cellStyle name="Normal 21 36" xfId="1523" xr:uid="{00000000-0005-0000-0000-0000F8050000}"/>
    <cellStyle name="Normal 21 37" xfId="1524" xr:uid="{00000000-0005-0000-0000-0000F9050000}"/>
    <cellStyle name="Normal 21 38" xfId="1525" xr:uid="{00000000-0005-0000-0000-0000FA050000}"/>
    <cellStyle name="Normal 21 39" xfId="1526" xr:uid="{00000000-0005-0000-0000-0000FB050000}"/>
    <cellStyle name="Normal 21 4" xfId="1527" xr:uid="{00000000-0005-0000-0000-0000FC050000}"/>
    <cellStyle name="Normal 21 40" xfId="1528" xr:uid="{00000000-0005-0000-0000-0000FD050000}"/>
    <cellStyle name="Normal 21 41" xfId="1529" xr:uid="{00000000-0005-0000-0000-0000FE050000}"/>
    <cellStyle name="Normal 21 42" xfId="1530" xr:uid="{00000000-0005-0000-0000-0000FF050000}"/>
    <cellStyle name="Normal 21 43" xfId="1531" xr:uid="{00000000-0005-0000-0000-000000060000}"/>
    <cellStyle name="Normal 21 44" xfId="1532" xr:uid="{00000000-0005-0000-0000-000001060000}"/>
    <cellStyle name="Normal 21 5" xfId="1533" xr:uid="{00000000-0005-0000-0000-000002060000}"/>
    <cellStyle name="Normal 21 6" xfId="1534" xr:uid="{00000000-0005-0000-0000-000003060000}"/>
    <cellStyle name="Normal 21 7" xfId="1535" xr:uid="{00000000-0005-0000-0000-000004060000}"/>
    <cellStyle name="Normal 21 8" xfId="1536" xr:uid="{00000000-0005-0000-0000-000005060000}"/>
    <cellStyle name="Normal 21 9" xfId="1537" xr:uid="{00000000-0005-0000-0000-000006060000}"/>
    <cellStyle name="Normal 22" xfId="1538" xr:uid="{00000000-0005-0000-0000-000007060000}"/>
    <cellStyle name="Normal 22 10" xfId="1539" xr:uid="{00000000-0005-0000-0000-000008060000}"/>
    <cellStyle name="Normal 22 11" xfId="1540" xr:uid="{00000000-0005-0000-0000-000009060000}"/>
    <cellStyle name="Normal 22 12" xfId="1541" xr:uid="{00000000-0005-0000-0000-00000A060000}"/>
    <cellStyle name="Normal 22 13" xfId="1542" xr:uid="{00000000-0005-0000-0000-00000B060000}"/>
    <cellStyle name="Normal 22 14" xfId="1543" xr:uid="{00000000-0005-0000-0000-00000C060000}"/>
    <cellStyle name="Normal 22 15" xfId="1544" xr:uid="{00000000-0005-0000-0000-00000D060000}"/>
    <cellStyle name="Normal 22 16" xfId="1545" xr:uid="{00000000-0005-0000-0000-00000E060000}"/>
    <cellStyle name="Normal 22 17" xfId="1546" xr:uid="{00000000-0005-0000-0000-00000F060000}"/>
    <cellStyle name="Normal 22 18" xfId="1547" xr:uid="{00000000-0005-0000-0000-000010060000}"/>
    <cellStyle name="Normal 22 19" xfId="1548" xr:uid="{00000000-0005-0000-0000-000011060000}"/>
    <cellStyle name="Normal 22 2" xfId="1549" xr:uid="{00000000-0005-0000-0000-000012060000}"/>
    <cellStyle name="Normal 22 20" xfId="1550" xr:uid="{00000000-0005-0000-0000-000013060000}"/>
    <cellStyle name="Normal 22 21" xfId="1551" xr:uid="{00000000-0005-0000-0000-000014060000}"/>
    <cellStyle name="Normal 22 22" xfId="1552" xr:uid="{00000000-0005-0000-0000-000015060000}"/>
    <cellStyle name="Normal 22 23" xfId="1553" xr:uid="{00000000-0005-0000-0000-000016060000}"/>
    <cellStyle name="Normal 22 24" xfId="1554" xr:uid="{00000000-0005-0000-0000-000017060000}"/>
    <cellStyle name="Normal 22 25" xfId="1555" xr:uid="{00000000-0005-0000-0000-000018060000}"/>
    <cellStyle name="Normal 22 26" xfId="1556" xr:uid="{00000000-0005-0000-0000-000019060000}"/>
    <cellStyle name="Normal 22 27" xfId="1557" xr:uid="{00000000-0005-0000-0000-00001A060000}"/>
    <cellStyle name="Normal 22 28" xfId="1558" xr:uid="{00000000-0005-0000-0000-00001B060000}"/>
    <cellStyle name="Normal 22 29" xfId="1559" xr:uid="{00000000-0005-0000-0000-00001C060000}"/>
    <cellStyle name="Normal 22 3" xfId="1560" xr:uid="{00000000-0005-0000-0000-00001D060000}"/>
    <cellStyle name="Normal 22 30" xfId="1561" xr:uid="{00000000-0005-0000-0000-00001E060000}"/>
    <cellStyle name="Normal 22 31" xfId="1562" xr:uid="{00000000-0005-0000-0000-00001F060000}"/>
    <cellStyle name="Normal 22 32" xfId="1563" xr:uid="{00000000-0005-0000-0000-000020060000}"/>
    <cellStyle name="Normal 22 33" xfId="1564" xr:uid="{00000000-0005-0000-0000-000021060000}"/>
    <cellStyle name="Normal 22 34" xfId="1565" xr:uid="{00000000-0005-0000-0000-000022060000}"/>
    <cellStyle name="Normal 22 35" xfId="1566" xr:uid="{00000000-0005-0000-0000-000023060000}"/>
    <cellStyle name="Normal 22 36" xfId="1567" xr:uid="{00000000-0005-0000-0000-000024060000}"/>
    <cellStyle name="Normal 22 37" xfId="1568" xr:uid="{00000000-0005-0000-0000-000025060000}"/>
    <cellStyle name="Normal 22 38" xfId="1569" xr:uid="{00000000-0005-0000-0000-000026060000}"/>
    <cellStyle name="Normal 22 39" xfId="1570" xr:uid="{00000000-0005-0000-0000-000027060000}"/>
    <cellStyle name="Normal 22 4" xfId="1571" xr:uid="{00000000-0005-0000-0000-000028060000}"/>
    <cellStyle name="Normal 22 40" xfId="1572" xr:uid="{00000000-0005-0000-0000-000029060000}"/>
    <cellStyle name="Normal 22 41" xfId="1573" xr:uid="{00000000-0005-0000-0000-00002A060000}"/>
    <cellStyle name="Normal 22 42" xfId="1574" xr:uid="{00000000-0005-0000-0000-00002B060000}"/>
    <cellStyle name="Normal 22 43" xfId="1575" xr:uid="{00000000-0005-0000-0000-00002C060000}"/>
    <cellStyle name="Normal 22 44" xfId="1576" xr:uid="{00000000-0005-0000-0000-00002D060000}"/>
    <cellStyle name="Normal 22 5" xfId="1577" xr:uid="{00000000-0005-0000-0000-00002E060000}"/>
    <cellStyle name="Normal 22 6" xfId="1578" xr:uid="{00000000-0005-0000-0000-00002F060000}"/>
    <cellStyle name="Normal 22 7" xfId="1579" xr:uid="{00000000-0005-0000-0000-000030060000}"/>
    <cellStyle name="Normal 22 8" xfId="1580" xr:uid="{00000000-0005-0000-0000-000031060000}"/>
    <cellStyle name="Normal 22 9" xfId="1581" xr:uid="{00000000-0005-0000-0000-000032060000}"/>
    <cellStyle name="Normal 23" xfId="1582" xr:uid="{00000000-0005-0000-0000-000033060000}"/>
    <cellStyle name="Normal 23 10" xfId="1583" xr:uid="{00000000-0005-0000-0000-000034060000}"/>
    <cellStyle name="Normal 23 11" xfId="1584" xr:uid="{00000000-0005-0000-0000-000035060000}"/>
    <cellStyle name="Normal 23 12" xfId="1585" xr:uid="{00000000-0005-0000-0000-000036060000}"/>
    <cellStyle name="Normal 23 13" xfId="1586" xr:uid="{00000000-0005-0000-0000-000037060000}"/>
    <cellStyle name="Normal 23 14" xfId="1587" xr:uid="{00000000-0005-0000-0000-000038060000}"/>
    <cellStyle name="Normal 23 15" xfId="1588" xr:uid="{00000000-0005-0000-0000-000039060000}"/>
    <cellStyle name="Normal 23 16" xfId="1589" xr:uid="{00000000-0005-0000-0000-00003A060000}"/>
    <cellStyle name="Normal 23 17" xfId="1590" xr:uid="{00000000-0005-0000-0000-00003B060000}"/>
    <cellStyle name="Normal 23 18" xfId="1591" xr:uid="{00000000-0005-0000-0000-00003C060000}"/>
    <cellStyle name="Normal 23 19" xfId="1592" xr:uid="{00000000-0005-0000-0000-00003D060000}"/>
    <cellStyle name="Normal 23 2" xfId="1593" xr:uid="{00000000-0005-0000-0000-00003E060000}"/>
    <cellStyle name="Normal 23 20" xfId="1594" xr:uid="{00000000-0005-0000-0000-00003F060000}"/>
    <cellStyle name="Normal 23 21" xfId="1595" xr:uid="{00000000-0005-0000-0000-000040060000}"/>
    <cellStyle name="Normal 23 22" xfId="1596" xr:uid="{00000000-0005-0000-0000-000041060000}"/>
    <cellStyle name="Normal 23 23" xfId="1597" xr:uid="{00000000-0005-0000-0000-000042060000}"/>
    <cellStyle name="Normal 23 24" xfId="1598" xr:uid="{00000000-0005-0000-0000-000043060000}"/>
    <cellStyle name="Normal 23 25" xfId="1599" xr:uid="{00000000-0005-0000-0000-000044060000}"/>
    <cellStyle name="Normal 23 26" xfId="1600" xr:uid="{00000000-0005-0000-0000-000045060000}"/>
    <cellStyle name="Normal 23 27" xfId="1601" xr:uid="{00000000-0005-0000-0000-000046060000}"/>
    <cellStyle name="Normal 23 28" xfId="1602" xr:uid="{00000000-0005-0000-0000-000047060000}"/>
    <cellStyle name="Normal 23 29" xfId="1603" xr:uid="{00000000-0005-0000-0000-000048060000}"/>
    <cellStyle name="Normal 23 3" xfId="1604" xr:uid="{00000000-0005-0000-0000-000049060000}"/>
    <cellStyle name="Normal 23 30" xfId="1605" xr:uid="{00000000-0005-0000-0000-00004A060000}"/>
    <cellStyle name="Normal 23 31" xfId="1606" xr:uid="{00000000-0005-0000-0000-00004B060000}"/>
    <cellStyle name="Normal 23 32" xfId="1607" xr:uid="{00000000-0005-0000-0000-00004C060000}"/>
    <cellStyle name="Normal 23 33" xfId="1608" xr:uid="{00000000-0005-0000-0000-00004D060000}"/>
    <cellStyle name="Normal 23 34" xfId="1609" xr:uid="{00000000-0005-0000-0000-00004E060000}"/>
    <cellStyle name="Normal 23 35" xfId="1610" xr:uid="{00000000-0005-0000-0000-00004F060000}"/>
    <cellStyle name="Normal 23 36" xfId="1611" xr:uid="{00000000-0005-0000-0000-000050060000}"/>
    <cellStyle name="Normal 23 37" xfId="1612" xr:uid="{00000000-0005-0000-0000-000051060000}"/>
    <cellStyle name="Normal 23 38" xfId="1613" xr:uid="{00000000-0005-0000-0000-000052060000}"/>
    <cellStyle name="Normal 23 39" xfId="1614" xr:uid="{00000000-0005-0000-0000-000053060000}"/>
    <cellStyle name="Normal 23 4" xfId="1615" xr:uid="{00000000-0005-0000-0000-000054060000}"/>
    <cellStyle name="Normal 23 5" xfId="1616" xr:uid="{00000000-0005-0000-0000-000055060000}"/>
    <cellStyle name="Normal 23 6" xfId="1617" xr:uid="{00000000-0005-0000-0000-000056060000}"/>
    <cellStyle name="Normal 23 7" xfId="1618" xr:uid="{00000000-0005-0000-0000-000057060000}"/>
    <cellStyle name="Normal 23 8" xfId="1619" xr:uid="{00000000-0005-0000-0000-000058060000}"/>
    <cellStyle name="Normal 23 9" xfId="1620" xr:uid="{00000000-0005-0000-0000-000059060000}"/>
    <cellStyle name="Normal 24" xfId="1621" xr:uid="{00000000-0005-0000-0000-00005A060000}"/>
    <cellStyle name="Normal 24 2" xfId="1622" xr:uid="{00000000-0005-0000-0000-00005B060000}"/>
    <cellStyle name="Normal 24 3" xfId="1623" xr:uid="{00000000-0005-0000-0000-00005C060000}"/>
    <cellStyle name="Normal 24 4" xfId="1624" xr:uid="{00000000-0005-0000-0000-00005D060000}"/>
    <cellStyle name="Normal 25" xfId="1625" xr:uid="{00000000-0005-0000-0000-00005E060000}"/>
    <cellStyle name="Normal 25 10" xfId="1626" xr:uid="{00000000-0005-0000-0000-00005F060000}"/>
    <cellStyle name="Normal 25 11" xfId="1627" xr:uid="{00000000-0005-0000-0000-000060060000}"/>
    <cellStyle name="Normal 25 12" xfId="1628" xr:uid="{00000000-0005-0000-0000-000061060000}"/>
    <cellStyle name="Normal 25 13" xfId="1629" xr:uid="{00000000-0005-0000-0000-000062060000}"/>
    <cellStyle name="Normal 25 14" xfId="1630" xr:uid="{00000000-0005-0000-0000-000063060000}"/>
    <cellStyle name="Normal 25 15" xfId="1631" xr:uid="{00000000-0005-0000-0000-000064060000}"/>
    <cellStyle name="Normal 25 16" xfId="1632" xr:uid="{00000000-0005-0000-0000-000065060000}"/>
    <cellStyle name="Normal 25 17" xfId="1633" xr:uid="{00000000-0005-0000-0000-000066060000}"/>
    <cellStyle name="Normal 25 18" xfId="1634" xr:uid="{00000000-0005-0000-0000-000067060000}"/>
    <cellStyle name="Normal 25 19" xfId="1635" xr:uid="{00000000-0005-0000-0000-000068060000}"/>
    <cellStyle name="Normal 25 2" xfId="1636" xr:uid="{00000000-0005-0000-0000-000069060000}"/>
    <cellStyle name="Normal 25 20" xfId="1637" xr:uid="{00000000-0005-0000-0000-00006A060000}"/>
    <cellStyle name="Normal 25 21" xfId="1638" xr:uid="{00000000-0005-0000-0000-00006B060000}"/>
    <cellStyle name="Normal 25 22" xfId="1639" xr:uid="{00000000-0005-0000-0000-00006C060000}"/>
    <cellStyle name="Normal 25 23" xfId="1640" xr:uid="{00000000-0005-0000-0000-00006D060000}"/>
    <cellStyle name="Normal 25 24" xfId="1641" xr:uid="{00000000-0005-0000-0000-00006E060000}"/>
    <cellStyle name="Normal 25 25" xfId="1642" xr:uid="{00000000-0005-0000-0000-00006F060000}"/>
    <cellStyle name="Normal 25 26" xfId="1643" xr:uid="{00000000-0005-0000-0000-000070060000}"/>
    <cellStyle name="Normal 25 27" xfId="1644" xr:uid="{00000000-0005-0000-0000-000071060000}"/>
    <cellStyle name="Normal 25 28" xfId="1645" xr:uid="{00000000-0005-0000-0000-000072060000}"/>
    <cellStyle name="Normal 25 29" xfId="1646" xr:uid="{00000000-0005-0000-0000-000073060000}"/>
    <cellStyle name="Normal 25 3" xfId="1647" xr:uid="{00000000-0005-0000-0000-000074060000}"/>
    <cellStyle name="Normal 25 30" xfId="1648" xr:uid="{00000000-0005-0000-0000-000075060000}"/>
    <cellStyle name="Normal 25 31" xfId="1649" xr:uid="{00000000-0005-0000-0000-000076060000}"/>
    <cellStyle name="Normal 25 32" xfId="1650" xr:uid="{00000000-0005-0000-0000-000077060000}"/>
    <cellStyle name="Normal 25 33" xfId="1651" xr:uid="{00000000-0005-0000-0000-000078060000}"/>
    <cellStyle name="Normal 25 34" xfId="1652" xr:uid="{00000000-0005-0000-0000-000079060000}"/>
    <cellStyle name="Normal 25 35" xfId="1653" xr:uid="{00000000-0005-0000-0000-00007A060000}"/>
    <cellStyle name="Normal 25 36" xfId="1654" xr:uid="{00000000-0005-0000-0000-00007B060000}"/>
    <cellStyle name="Normal 25 37" xfId="1655" xr:uid="{00000000-0005-0000-0000-00007C060000}"/>
    <cellStyle name="Normal 25 38" xfId="1656" xr:uid="{00000000-0005-0000-0000-00007D060000}"/>
    <cellStyle name="Normal 25 39" xfId="1657" xr:uid="{00000000-0005-0000-0000-00007E060000}"/>
    <cellStyle name="Normal 25 4" xfId="1658" xr:uid="{00000000-0005-0000-0000-00007F060000}"/>
    <cellStyle name="Normal 25 5" xfId="1659" xr:uid="{00000000-0005-0000-0000-000080060000}"/>
    <cellStyle name="Normal 25 6" xfId="1660" xr:uid="{00000000-0005-0000-0000-000081060000}"/>
    <cellStyle name="Normal 25 7" xfId="1661" xr:uid="{00000000-0005-0000-0000-000082060000}"/>
    <cellStyle name="Normal 25 8" xfId="1662" xr:uid="{00000000-0005-0000-0000-000083060000}"/>
    <cellStyle name="Normal 25 9" xfId="1663" xr:uid="{00000000-0005-0000-0000-000084060000}"/>
    <cellStyle name="Normal 26" xfId="1664" xr:uid="{00000000-0005-0000-0000-000085060000}"/>
    <cellStyle name="Normal 26 10" xfId="1665" xr:uid="{00000000-0005-0000-0000-000086060000}"/>
    <cellStyle name="Normal 26 11" xfId="1666" xr:uid="{00000000-0005-0000-0000-000087060000}"/>
    <cellStyle name="Normal 26 12" xfId="1667" xr:uid="{00000000-0005-0000-0000-000088060000}"/>
    <cellStyle name="Normal 26 13" xfId="1668" xr:uid="{00000000-0005-0000-0000-000089060000}"/>
    <cellStyle name="Normal 26 14" xfId="1669" xr:uid="{00000000-0005-0000-0000-00008A060000}"/>
    <cellStyle name="Normal 26 15" xfId="1670" xr:uid="{00000000-0005-0000-0000-00008B060000}"/>
    <cellStyle name="Normal 26 16" xfId="1671" xr:uid="{00000000-0005-0000-0000-00008C060000}"/>
    <cellStyle name="Normal 26 17" xfId="1672" xr:uid="{00000000-0005-0000-0000-00008D060000}"/>
    <cellStyle name="Normal 26 18" xfId="1673" xr:uid="{00000000-0005-0000-0000-00008E060000}"/>
    <cellStyle name="Normal 26 19" xfId="1674" xr:uid="{00000000-0005-0000-0000-00008F060000}"/>
    <cellStyle name="Normal 26 2" xfId="1675" xr:uid="{00000000-0005-0000-0000-000090060000}"/>
    <cellStyle name="Normal 26 20" xfId="1676" xr:uid="{00000000-0005-0000-0000-000091060000}"/>
    <cellStyle name="Normal 26 21" xfId="1677" xr:uid="{00000000-0005-0000-0000-000092060000}"/>
    <cellStyle name="Normal 26 22" xfId="1678" xr:uid="{00000000-0005-0000-0000-000093060000}"/>
    <cellStyle name="Normal 26 23" xfId="1679" xr:uid="{00000000-0005-0000-0000-000094060000}"/>
    <cellStyle name="Normal 26 24" xfId="1680" xr:uid="{00000000-0005-0000-0000-000095060000}"/>
    <cellStyle name="Normal 26 25" xfId="1681" xr:uid="{00000000-0005-0000-0000-000096060000}"/>
    <cellStyle name="Normal 26 26" xfId="1682" xr:uid="{00000000-0005-0000-0000-000097060000}"/>
    <cellStyle name="Normal 26 27" xfId="1683" xr:uid="{00000000-0005-0000-0000-000098060000}"/>
    <cellStyle name="Normal 26 28" xfId="1684" xr:uid="{00000000-0005-0000-0000-000099060000}"/>
    <cellStyle name="Normal 26 29" xfId="1685" xr:uid="{00000000-0005-0000-0000-00009A060000}"/>
    <cellStyle name="Normal 26 3" xfId="1686" xr:uid="{00000000-0005-0000-0000-00009B060000}"/>
    <cellStyle name="Normal 26 30" xfId="1687" xr:uid="{00000000-0005-0000-0000-00009C060000}"/>
    <cellStyle name="Normal 26 31" xfId="1688" xr:uid="{00000000-0005-0000-0000-00009D060000}"/>
    <cellStyle name="Normal 26 32" xfId="1689" xr:uid="{00000000-0005-0000-0000-00009E060000}"/>
    <cellStyle name="Normal 26 33" xfId="1690" xr:uid="{00000000-0005-0000-0000-00009F060000}"/>
    <cellStyle name="Normal 26 34" xfId="1691" xr:uid="{00000000-0005-0000-0000-0000A0060000}"/>
    <cellStyle name="Normal 26 35" xfId="1692" xr:uid="{00000000-0005-0000-0000-0000A1060000}"/>
    <cellStyle name="Normal 26 36" xfId="1693" xr:uid="{00000000-0005-0000-0000-0000A2060000}"/>
    <cellStyle name="Normal 26 37" xfId="1694" xr:uid="{00000000-0005-0000-0000-0000A3060000}"/>
    <cellStyle name="Normal 26 38" xfId="1695" xr:uid="{00000000-0005-0000-0000-0000A4060000}"/>
    <cellStyle name="Normal 26 39" xfId="1696" xr:uid="{00000000-0005-0000-0000-0000A5060000}"/>
    <cellStyle name="Normal 26 4" xfId="1697" xr:uid="{00000000-0005-0000-0000-0000A6060000}"/>
    <cellStyle name="Normal 26 5" xfId="1698" xr:uid="{00000000-0005-0000-0000-0000A7060000}"/>
    <cellStyle name="Normal 26 6" xfId="1699" xr:uid="{00000000-0005-0000-0000-0000A8060000}"/>
    <cellStyle name="Normal 26 7" xfId="1700" xr:uid="{00000000-0005-0000-0000-0000A9060000}"/>
    <cellStyle name="Normal 26 8" xfId="1701" xr:uid="{00000000-0005-0000-0000-0000AA060000}"/>
    <cellStyle name="Normal 26 9" xfId="1702" xr:uid="{00000000-0005-0000-0000-0000AB060000}"/>
    <cellStyle name="Normal 27" xfId="1703" xr:uid="{00000000-0005-0000-0000-0000AC060000}"/>
    <cellStyle name="Normal 27 10" xfId="1704" xr:uid="{00000000-0005-0000-0000-0000AD060000}"/>
    <cellStyle name="Normal 27 11" xfId="1705" xr:uid="{00000000-0005-0000-0000-0000AE060000}"/>
    <cellStyle name="Normal 27 12" xfId="1706" xr:uid="{00000000-0005-0000-0000-0000AF060000}"/>
    <cellStyle name="Normal 27 13" xfId="1707" xr:uid="{00000000-0005-0000-0000-0000B0060000}"/>
    <cellStyle name="Normal 27 14" xfId="1708" xr:uid="{00000000-0005-0000-0000-0000B1060000}"/>
    <cellStyle name="Normal 27 15" xfId="1709" xr:uid="{00000000-0005-0000-0000-0000B2060000}"/>
    <cellStyle name="Normal 27 16" xfId="1710" xr:uid="{00000000-0005-0000-0000-0000B3060000}"/>
    <cellStyle name="Normal 27 17" xfId="1711" xr:uid="{00000000-0005-0000-0000-0000B4060000}"/>
    <cellStyle name="Normal 27 18" xfId="1712" xr:uid="{00000000-0005-0000-0000-0000B5060000}"/>
    <cellStyle name="Normal 27 19" xfId="1713" xr:uid="{00000000-0005-0000-0000-0000B6060000}"/>
    <cellStyle name="Normal 27 2" xfId="1714" xr:uid="{00000000-0005-0000-0000-0000B7060000}"/>
    <cellStyle name="Normal 27 20" xfId="1715" xr:uid="{00000000-0005-0000-0000-0000B8060000}"/>
    <cellStyle name="Normal 27 21" xfId="1716" xr:uid="{00000000-0005-0000-0000-0000B9060000}"/>
    <cellStyle name="Normal 27 22" xfId="1717" xr:uid="{00000000-0005-0000-0000-0000BA060000}"/>
    <cellStyle name="Normal 27 23" xfId="1718" xr:uid="{00000000-0005-0000-0000-0000BB060000}"/>
    <cellStyle name="Normal 27 24" xfId="1719" xr:uid="{00000000-0005-0000-0000-0000BC060000}"/>
    <cellStyle name="Normal 27 25" xfId="1720" xr:uid="{00000000-0005-0000-0000-0000BD060000}"/>
    <cellStyle name="Normal 27 26" xfId="1721" xr:uid="{00000000-0005-0000-0000-0000BE060000}"/>
    <cellStyle name="Normal 27 27" xfId="1722" xr:uid="{00000000-0005-0000-0000-0000BF060000}"/>
    <cellStyle name="Normal 27 28" xfId="1723" xr:uid="{00000000-0005-0000-0000-0000C0060000}"/>
    <cellStyle name="Normal 27 29" xfId="1724" xr:uid="{00000000-0005-0000-0000-0000C1060000}"/>
    <cellStyle name="Normal 27 3" xfId="1725" xr:uid="{00000000-0005-0000-0000-0000C2060000}"/>
    <cellStyle name="Normal 27 30" xfId="1726" xr:uid="{00000000-0005-0000-0000-0000C3060000}"/>
    <cellStyle name="Normal 27 31" xfId="1727" xr:uid="{00000000-0005-0000-0000-0000C4060000}"/>
    <cellStyle name="Normal 27 32" xfId="1728" xr:uid="{00000000-0005-0000-0000-0000C5060000}"/>
    <cellStyle name="Normal 27 33" xfId="1729" xr:uid="{00000000-0005-0000-0000-0000C6060000}"/>
    <cellStyle name="Normal 27 34" xfId="1730" xr:uid="{00000000-0005-0000-0000-0000C7060000}"/>
    <cellStyle name="Normal 27 35" xfId="1731" xr:uid="{00000000-0005-0000-0000-0000C8060000}"/>
    <cellStyle name="Normal 27 36" xfId="1732" xr:uid="{00000000-0005-0000-0000-0000C9060000}"/>
    <cellStyle name="Normal 27 37" xfId="1733" xr:uid="{00000000-0005-0000-0000-0000CA060000}"/>
    <cellStyle name="Normal 27 38" xfId="1734" xr:uid="{00000000-0005-0000-0000-0000CB060000}"/>
    <cellStyle name="Normal 27 39" xfId="1735" xr:uid="{00000000-0005-0000-0000-0000CC060000}"/>
    <cellStyle name="Normal 27 4" xfId="1736" xr:uid="{00000000-0005-0000-0000-0000CD060000}"/>
    <cellStyle name="Normal 27 5" xfId="1737" xr:uid="{00000000-0005-0000-0000-0000CE060000}"/>
    <cellStyle name="Normal 27 6" xfId="1738" xr:uid="{00000000-0005-0000-0000-0000CF060000}"/>
    <cellStyle name="Normal 27 7" xfId="1739" xr:uid="{00000000-0005-0000-0000-0000D0060000}"/>
    <cellStyle name="Normal 27 8" xfId="1740" xr:uid="{00000000-0005-0000-0000-0000D1060000}"/>
    <cellStyle name="Normal 27 9" xfId="1741" xr:uid="{00000000-0005-0000-0000-0000D2060000}"/>
    <cellStyle name="Normal 28" xfId="1742" xr:uid="{00000000-0005-0000-0000-0000D3060000}"/>
    <cellStyle name="Normal 29" xfId="1743" xr:uid="{00000000-0005-0000-0000-0000D4060000}"/>
    <cellStyle name="Normal 3" xfId="1744" xr:uid="{00000000-0005-0000-0000-0000D5060000}"/>
    <cellStyle name="Normal 3 10" xfId="1745" xr:uid="{00000000-0005-0000-0000-0000D6060000}"/>
    <cellStyle name="Normal 3 10 10" xfId="1746" xr:uid="{00000000-0005-0000-0000-0000D7060000}"/>
    <cellStyle name="Normal 3 10 10 2" xfId="1747" xr:uid="{00000000-0005-0000-0000-0000D8060000}"/>
    <cellStyle name="Normal 3 10 11" xfId="1748" xr:uid="{00000000-0005-0000-0000-0000D9060000}"/>
    <cellStyle name="Normal 3 10 11 2" xfId="1749" xr:uid="{00000000-0005-0000-0000-0000DA060000}"/>
    <cellStyle name="Normal 3 10 12" xfId="1750" xr:uid="{00000000-0005-0000-0000-0000DB060000}"/>
    <cellStyle name="Normal 3 10 12 2" xfId="1751" xr:uid="{00000000-0005-0000-0000-0000DC060000}"/>
    <cellStyle name="Normal 3 10 13" xfId="1752" xr:uid="{00000000-0005-0000-0000-0000DD060000}"/>
    <cellStyle name="Normal 3 10 13 2" xfId="1753" xr:uid="{00000000-0005-0000-0000-0000DE060000}"/>
    <cellStyle name="Normal 3 10 14" xfId="1754" xr:uid="{00000000-0005-0000-0000-0000DF060000}"/>
    <cellStyle name="Normal 3 10 2" xfId="1755" xr:uid="{00000000-0005-0000-0000-0000E0060000}"/>
    <cellStyle name="Normal 3 10 2 10" xfId="1756" xr:uid="{00000000-0005-0000-0000-0000E1060000}"/>
    <cellStyle name="Normal 3 10 2 10 2" xfId="1757" xr:uid="{00000000-0005-0000-0000-0000E2060000}"/>
    <cellStyle name="Normal 3 10 2 11" xfId="1758" xr:uid="{00000000-0005-0000-0000-0000E3060000}"/>
    <cellStyle name="Normal 3 10 2 11 2" xfId="1759" xr:uid="{00000000-0005-0000-0000-0000E4060000}"/>
    <cellStyle name="Normal 3 10 2 12" xfId="1760" xr:uid="{00000000-0005-0000-0000-0000E5060000}"/>
    <cellStyle name="Normal 3 10 2 12 2" xfId="1761" xr:uid="{00000000-0005-0000-0000-0000E6060000}"/>
    <cellStyle name="Normal 3 10 2 13" xfId="1762" xr:uid="{00000000-0005-0000-0000-0000E7060000}"/>
    <cellStyle name="Normal 3 10 2 2" xfId="1763" xr:uid="{00000000-0005-0000-0000-0000E8060000}"/>
    <cellStyle name="Normal 3 10 2 2 2" xfId="1764" xr:uid="{00000000-0005-0000-0000-0000E9060000}"/>
    <cellStyle name="Normal 3 10 2 3" xfId="1765" xr:uid="{00000000-0005-0000-0000-0000EA060000}"/>
    <cellStyle name="Normal 3 10 2 3 2" xfId="1766" xr:uid="{00000000-0005-0000-0000-0000EB060000}"/>
    <cellStyle name="Normal 3 10 2 4" xfId="1767" xr:uid="{00000000-0005-0000-0000-0000EC060000}"/>
    <cellStyle name="Normal 3 10 2 4 2" xfId="1768" xr:uid="{00000000-0005-0000-0000-0000ED060000}"/>
    <cellStyle name="Normal 3 10 2 5" xfId="1769" xr:uid="{00000000-0005-0000-0000-0000EE060000}"/>
    <cellStyle name="Normal 3 10 2 5 2" xfId="1770" xr:uid="{00000000-0005-0000-0000-0000EF060000}"/>
    <cellStyle name="Normal 3 10 2 6" xfId="1771" xr:uid="{00000000-0005-0000-0000-0000F0060000}"/>
    <cellStyle name="Normal 3 10 2 6 2" xfId="1772" xr:uid="{00000000-0005-0000-0000-0000F1060000}"/>
    <cellStyle name="Normal 3 10 2 7" xfId="1773" xr:uid="{00000000-0005-0000-0000-0000F2060000}"/>
    <cellStyle name="Normal 3 10 2 7 2" xfId="1774" xr:uid="{00000000-0005-0000-0000-0000F3060000}"/>
    <cellStyle name="Normal 3 10 2 8" xfId="1775" xr:uid="{00000000-0005-0000-0000-0000F4060000}"/>
    <cellStyle name="Normal 3 10 2 8 2" xfId="1776" xr:uid="{00000000-0005-0000-0000-0000F5060000}"/>
    <cellStyle name="Normal 3 10 2 9" xfId="1777" xr:uid="{00000000-0005-0000-0000-0000F6060000}"/>
    <cellStyle name="Normal 3 10 2 9 2" xfId="1778" xr:uid="{00000000-0005-0000-0000-0000F7060000}"/>
    <cellStyle name="Normal 3 10 3" xfId="1779" xr:uid="{00000000-0005-0000-0000-0000F8060000}"/>
    <cellStyle name="Normal 3 10 3 2" xfId="1780" xr:uid="{00000000-0005-0000-0000-0000F9060000}"/>
    <cellStyle name="Normal 3 10 4" xfId="1781" xr:uid="{00000000-0005-0000-0000-0000FA060000}"/>
    <cellStyle name="Normal 3 10 4 2" xfId="1782" xr:uid="{00000000-0005-0000-0000-0000FB060000}"/>
    <cellStyle name="Normal 3 10 5" xfId="1783" xr:uid="{00000000-0005-0000-0000-0000FC060000}"/>
    <cellStyle name="Normal 3 10 5 2" xfId="1784" xr:uid="{00000000-0005-0000-0000-0000FD060000}"/>
    <cellStyle name="Normal 3 10 6" xfId="1785" xr:uid="{00000000-0005-0000-0000-0000FE060000}"/>
    <cellStyle name="Normal 3 10 6 2" xfId="1786" xr:uid="{00000000-0005-0000-0000-0000FF060000}"/>
    <cellStyle name="Normal 3 10 7" xfId="1787" xr:uid="{00000000-0005-0000-0000-000000070000}"/>
    <cellStyle name="Normal 3 10 7 2" xfId="1788" xr:uid="{00000000-0005-0000-0000-000001070000}"/>
    <cellStyle name="Normal 3 10 8" xfId="1789" xr:uid="{00000000-0005-0000-0000-000002070000}"/>
    <cellStyle name="Normal 3 10 8 2" xfId="1790" xr:uid="{00000000-0005-0000-0000-000003070000}"/>
    <cellStyle name="Normal 3 10 9" xfId="1791" xr:uid="{00000000-0005-0000-0000-000004070000}"/>
    <cellStyle name="Normal 3 10 9 2" xfId="1792" xr:uid="{00000000-0005-0000-0000-000005070000}"/>
    <cellStyle name="Normal 3 11" xfId="1793" xr:uid="{00000000-0005-0000-0000-000006070000}"/>
    <cellStyle name="Normal 3 11 10" xfId="1794" xr:uid="{00000000-0005-0000-0000-000007070000}"/>
    <cellStyle name="Normal 3 11 10 2" xfId="1795" xr:uid="{00000000-0005-0000-0000-000008070000}"/>
    <cellStyle name="Normal 3 11 11" xfId="1796" xr:uid="{00000000-0005-0000-0000-000009070000}"/>
    <cellStyle name="Normal 3 11 11 2" xfId="1797" xr:uid="{00000000-0005-0000-0000-00000A070000}"/>
    <cellStyle name="Normal 3 11 12" xfId="1798" xr:uid="{00000000-0005-0000-0000-00000B070000}"/>
    <cellStyle name="Normal 3 11 12 2" xfId="1799" xr:uid="{00000000-0005-0000-0000-00000C070000}"/>
    <cellStyle name="Normal 3 11 13" xfId="1800" xr:uid="{00000000-0005-0000-0000-00000D070000}"/>
    <cellStyle name="Normal 3 11 13 2" xfId="1801" xr:uid="{00000000-0005-0000-0000-00000E070000}"/>
    <cellStyle name="Normal 3 11 14" xfId="1802" xr:uid="{00000000-0005-0000-0000-00000F070000}"/>
    <cellStyle name="Normal 3 11 2" xfId="1803" xr:uid="{00000000-0005-0000-0000-000010070000}"/>
    <cellStyle name="Normal 3 11 2 10" xfId="1804" xr:uid="{00000000-0005-0000-0000-000011070000}"/>
    <cellStyle name="Normal 3 11 2 10 2" xfId="1805" xr:uid="{00000000-0005-0000-0000-000012070000}"/>
    <cellStyle name="Normal 3 11 2 11" xfId="1806" xr:uid="{00000000-0005-0000-0000-000013070000}"/>
    <cellStyle name="Normal 3 11 2 11 2" xfId="1807" xr:uid="{00000000-0005-0000-0000-000014070000}"/>
    <cellStyle name="Normal 3 11 2 12" xfId="1808" xr:uid="{00000000-0005-0000-0000-000015070000}"/>
    <cellStyle name="Normal 3 11 2 12 2" xfId="1809" xr:uid="{00000000-0005-0000-0000-000016070000}"/>
    <cellStyle name="Normal 3 11 2 13" xfId="1810" xr:uid="{00000000-0005-0000-0000-000017070000}"/>
    <cellStyle name="Normal 3 11 2 2" xfId="1811" xr:uid="{00000000-0005-0000-0000-000018070000}"/>
    <cellStyle name="Normal 3 11 2 2 2" xfId="1812" xr:uid="{00000000-0005-0000-0000-000019070000}"/>
    <cellStyle name="Normal 3 11 2 3" xfId="1813" xr:uid="{00000000-0005-0000-0000-00001A070000}"/>
    <cellStyle name="Normal 3 11 2 3 2" xfId="1814" xr:uid="{00000000-0005-0000-0000-00001B070000}"/>
    <cellStyle name="Normal 3 11 2 4" xfId="1815" xr:uid="{00000000-0005-0000-0000-00001C070000}"/>
    <cellStyle name="Normal 3 11 2 4 2" xfId="1816" xr:uid="{00000000-0005-0000-0000-00001D070000}"/>
    <cellStyle name="Normal 3 11 2 5" xfId="1817" xr:uid="{00000000-0005-0000-0000-00001E070000}"/>
    <cellStyle name="Normal 3 11 2 5 2" xfId="1818" xr:uid="{00000000-0005-0000-0000-00001F070000}"/>
    <cellStyle name="Normal 3 11 2 6" xfId="1819" xr:uid="{00000000-0005-0000-0000-000020070000}"/>
    <cellStyle name="Normal 3 11 2 6 2" xfId="1820" xr:uid="{00000000-0005-0000-0000-000021070000}"/>
    <cellStyle name="Normal 3 11 2 7" xfId="1821" xr:uid="{00000000-0005-0000-0000-000022070000}"/>
    <cellStyle name="Normal 3 11 2 7 2" xfId="1822" xr:uid="{00000000-0005-0000-0000-000023070000}"/>
    <cellStyle name="Normal 3 11 2 8" xfId="1823" xr:uid="{00000000-0005-0000-0000-000024070000}"/>
    <cellStyle name="Normal 3 11 2 8 2" xfId="1824" xr:uid="{00000000-0005-0000-0000-000025070000}"/>
    <cellStyle name="Normal 3 11 2 9" xfId="1825" xr:uid="{00000000-0005-0000-0000-000026070000}"/>
    <cellStyle name="Normal 3 11 2 9 2" xfId="1826" xr:uid="{00000000-0005-0000-0000-000027070000}"/>
    <cellStyle name="Normal 3 11 3" xfId="1827" xr:uid="{00000000-0005-0000-0000-000028070000}"/>
    <cellStyle name="Normal 3 11 3 2" xfId="1828" xr:uid="{00000000-0005-0000-0000-000029070000}"/>
    <cellStyle name="Normal 3 11 4" xfId="1829" xr:uid="{00000000-0005-0000-0000-00002A070000}"/>
    <cellStyle name="Normal 3 11 4 2" xfId="1830" xr:uid="{00000000-0005-0000-0000-00002B070000}"/>
    <cellStyle name="Normal 3 11 5" xfId="1831" xr:uid="{00000000-0005-0000-0000-00002C070000}"/>
    <cellStyle name="Normal 3 11 5 2" xfId="1832" xr:uid="{00000000-0005-0000-0000-00002D070000}"/>
    <cellStyle name="Normal 3 11 6" xfId="1833" xr:uid="{00000000-0005-0000-0000-00002E070000}"/>
    <cellStyle name="Normal 3 11 6 2" xfId="1834" xr:uid="{00000000-0005-0000-0000-00002F070000}"/>
    <cellStyle name="Normal 3 11 7" xfId="1835" xr:uid="{00000000-0005-0000-0000-000030070000}"/>
    <cellStyle name="Normal 3 11 7 2" xfId="1836" xr:uid="{00000000-0005-0000-0000-000031070000}"/>
    <cellStyle name="Normal 3 11 8" xfId="1837" xr:uid="{00000000-0005-0000-0000-000032070000}"/>
    <cellStyle name="Normal 3 11 8 2" xfId="1838" xr:uid="{00000000-0005-0000-0000-000033070000}"/>
    <cellStyle name="Normal 3 11 9" xfId="1839" xr:uid="{00000000-0005-0000-0000-000034070000}"/>
    <cellStyle name="Normal 3 11 9 2" xfId="1840" xr:uid="{00000000-0005-0000-0000-000035070000}"/>
    <cellStyle name="Normal 3 12" xfId="1841" xr:uid="{00000000-0005-0000-0000-000036070000}"/>
    <cellStyle name="Normal 3 12 10" xfId="1842" xr:uid="{00000000-0005-0000-0000-000037070000}"/>
    <cellStyle name="Normal 3 12 10 2" xfId="1843" xr:uid="{00000000-0005-0000-0000-000038070000}"/>
    <cellStyle name="Normal 3 12 11" xfId="1844" xr:uid="{00000000-0005-0000-0000-000039070000}"/>
    <cellStyle name="Normal 3 12 11 2" xfId="1845" xr:uid="{00000000-0005-0000-0000-00003A070000}"/>
    <cellStyle name="Normal 3 12 12" xfId="1846" xr:uid="{00000000-0005-0000-0000-00003B070000}"/>
    <cellStyle name="Normal 3 12 12 2" xfId="1847" xr:uid="{00000000-0005-0000-0000-00003C070000}"/>
    <cellStyle name="Normal 3 12 13" xfId="1848" xr:uid="{00000000-0005-0000-0000-00003D070000}"/>
    <cellStyle name="Normal 3 12 13 2" xfId="1849" xr:uid="{00000000-0005-0000-0000-00003E070000}"/>
    <cellStyle name="Normal 3 12 14" xfId="1850" xr:uid="{00000000-0005-0000-0000-00003F070000}"/>
    <cellStyle name="Normal 3 12 2" xfId="1851" xr:uid="{00000000-0005-0000-0000-000040070000}"/>
    <cellStyle name="Normal 3 12 2 10" xfId="1852" xr:uid="{00000000-0005-0000-0000-000041070000}"/>
    <cellStyle name="Normal 3 12 2 10 2" xfId="1853" xr:uid="{00000000-0005-0000-0000-000042070000}"/>
    <cellStyle name="Normal 3 12 2 11" xfId="1854" xr:uid="{00000000-0005-0000-0000-000043070000}"/>
    <cellStyle name="Normal 3 12 2 11 2" xfId="1855" xr:uid="{00000000-0005-0000-0000-000044070000}"/>
    <cellStyle name="Normal 3 12 2 12" xfId="1856" xr:uid="{00000000-0005-0000-0000-000045070000}"/>
    <cellStyle name="Normal 3 12 2 12 2" xfId="1857" xr:uid="{00000000-0005-0000-0000-000046070000}"/>
    <cellStyle name="Normal 3 12 2 13" xfId="1858" xr:uid="{00000000-0005-0000-0000-000047070000}"/>
    <cellStyle name="Normal 3 12 2 2" xfId="1859" xr:uid="{00000000-0005-0000-0000-000048070000}"/>
    <cellStyle name="Normal 3 12 2 2 2" xfId="1860" xr:uid="{00000000-0005-0000-0000-000049070000}"/>
    <cellStyle name="Normal 3 12 2 3" xfId="1861" xr:uid="{00000000-0005-0000-0000-00004A070000}"/>
    <cellStyle name="Normal 3 12 2 3 2" xfId="1862" xr:uid="{00000000-0005-0000-0000-00004B070000}"/>
    <cellStyle name="Normal 3 12 2 4" xfId="1863" xr:uid="{00000000-0005-0000-0000-00004C070000}"/>
    <cellStyle name="Normal 3 12 2 4 2" xfId="1864" xr:uid="{00000000-0005-0000-0000-00004D070000}"/>
    <cellStyle name="Normal 3 12 2 5" xfId="1865" xr:uid="{00000000-0005-0000-0000-00004E070000}"/>
    <cellStyle name="Normal 3 12 2 5 2" xfId="1866" xr:uid="{00000000-0005-0000-0000-00004F070000}"/>
    <cellStyle name="Normal 3 12 2 6" xfId="1867" xr:uid="{00000000-0005-0000-0000-000050070000}"/>
    <cellStyle name="Normal 3 12 2 6 2" xfId="1868" xr:uid="{00000000-0005-0000-0000-000051070000}"/>
    <cellStyle name="Normal 3 12 2 7" xfId="1869" xr:uid="{00000000-0005-0000-0000-000052070000}"/>
    <cellStyle name="Normal 3 12 2 7 2" xfId="1870" xr:uid="{00000000-0005-0000-0000-000053070000}"/>
    <cellStyle name="Normal 3 12 2 8" xfId="1871" xr:uid="{00000000-0005-0000-0000-000054070000}"/>
    <cellStyle name="Normal 3 12 2 8 2" xfId="1872" xr:uid="{00000000-0005-0000-0000-000055070000}"/>
    <cellStyle name="Normal 3 12 2 9" xfId="1873" xr:uid="{00000000-0005-0000-0000-000056070000}"/>
    <cellStyle name="Normal 3 12 2 9 2" xfId="1874" xr:uid="{00000000-0005-0000-0000-000057070000}"/>
    <cellStyle name="Normal 3 12 3" xfId="1875" xr:uid="{00000000-0005-0000-0000-000058070000}"/>
    <cellStyle name="Normal 3 12 3 2" xfId="1876" xr:uid="{00000000-0005-0000-0000-000059070000}"/>
    <cellStyle name="Normal 3 12 4" xfId="1877" xr:uid="{00000000-0005-0000-0000-00005A070000}"/>
    <cellStyle name="Normal 3 12 4 2" xfId="1878" xr:uid="{00000000-0005-0000-0000-00005B070000}"/>
    <cellStyle name="Normal 3 12 5" xfId="1879" xr:uid="{00000000-0005-0000-0000-00005C070000}"/>
    <cellStyle name="Normal 3 12 5 2" xfId="1880" xr:uid="{00000000-0005-0000-0000-00005D070000}"/>
    <cellStyle name="Normal 3 12 6" xfId="1881" xr:uid="{00000000-0005-0000-0000-00005E070000}"/>
    <cellStyle name="Normal 3 12 6 2" xfId="1882" xr:uid="{00000000-0005-0000-0000-00005F070000}"/>
    <cellStyle name="Normal 3 12 7" xfId="1883" xr:uid="{00000000-0005-0000-0000-000060070000}"/>
    <cellStyle name="Normal 3 12 7 2" xfId="1884" xr:uid="{00000000-0005-0000-0000-000061070000}"/>
    <cellStyle name="Normal 3 12 8" xfId="1885" xr:uid="{00000000-0005-0000-0000-000062070000}"/>
    <cellStyle name="Normal 3 12 8 2" xfId="1886" xr:uid="{00000000-0005-0000-0000-000063070000}"/>
    <cellStyle name="Normal 3 12 9" xfId="1887" xr:uid="{00000000-0005-0000-0000-000064070000}"/>
    <cellStyle name="Normal 3 12 9 2" xfId="1888" xr:uid="{00000000-0005-0000-0000-000065070000}"/>
    <cellStyle name="Normal 3 13" xfId="1889" xr:uid="{00000000-0005-0000-0000-000066070000}"/>
    <cellStyle name="Normal 3 13 10" xfId="1890" xr:uid="{00000000-0005-0000-0000-000067070000}"/>
    <cellStyle name="Normal 3 13 10 2" xfId="1891" xr:uid="{00000000-0005-0000-0000-000068070000}"/>
    <cellStyle name="Normal 3 13 11" xfId="1892" xr:uid="{00000000-0005-0000-0000-000069070000}"/>
    <cellStyle name="Normal 3 13 11 2" xfId="1893" xr:uid="{00000000-0005-0000-0000-00006A070000}"/>
    <cellStyle name="Normal 3 13 12" xfId="1894" xr:uid="{00000000-0005-0000-0000-00006B070000}"/>
    <cellStyle name="Normal 3 13 12 2" xfId="1895" xr:uid="{00000000-0005-0000-0000-00006C070000}"/>
    <cellStyle name="Normal 3 13 13" xfId="1896" xr:uid="{00000000-0005-0000-0000-00006D070000}"/>
    <cellStyle name="Normal 3 13 13 2" xfId="1897" xr:uid="{00000000-0005-0000-0000-00006E070000}"/>
    <cellStyle name="Normal 3 13 14" xfId="1898" xr:uid="{00000000-0005-0000-0000-00006F070000}"/>
    <cellStyle name="Normal 3 13 2" xfId="1899" xr:uid="{00000000-0005-0000-0000-000070070000}"/>
    <cellStyle name="Normal 3 13 2 10" xfId="1900" xr:uid="{00000000-0005-0000-0000-000071070000}"/>
    <cellStyle name="Normal 3 13 2 10 2" xfId="1901" xr:uid="{00000000-0005-0000-0000-000072070000}"/>
    <cellStyle name="Normal 3 13 2 11" xfId="1902" xr:uid="{00000000-0005-0000-0000-000073070000}"/>
    <cellStyle name="Normal 3 13 2 11 2" xfId="1903" xr:uid="{00000000-0005-0000-0000-000074070000}"/>
    <cellStyle name="Normal 3 13 2 12" xfId="1904" xr:uid="{00000000-0005-0000-0000-000075070000}"/>
    <cellStyle name="Normal 3 13 2 12 2" xfId="1905" xr:uid="{00000000-0005-0000-0000-000076070000}"/>
    <cellStyle name="Normal 3 13 2 13" xfId="1906" xr:uid="{00000000-0005-0000-0000-000077070000}"/>
    <cellStyle name="Normal 3 13 2 2" xfId="1907" xr:uid="{00000000-0005-0000-0000-000078070000}"/>
    <cellStyle name="Normal 3 13 2 2 2" xfId="1908" xr:uid="{00000000-0005-0000-0000-000079070000}"/>
    <cellStyle name="Normal 3 13 2 3" xfId="1909" xr:uid="{00000000-0005-0000-0000-00007A070000}"/>
    <cellStyle name="Normal 3 13 2 3 2" xfId="1910" xr:uid="{00000000-0005-0000-0000-00007B070000}"/>
    <cellStyle name="Normal 3 13 2 4" xfId="1911" xr:uid="{00000000-0005-0000-0000-00007C070000}"/>
    <cellStyle name="Normal 3 13 2 4 2" xfId="1912" xr:uid="{00000000-0005-0000-0000-00007D070000}"/>
    <cellStyle name="Normal 3 13 2 5" xfId="1913" xr:uid="{00000000-0005-0000-0000-00007E070000}"/>
    <cellStyle name="Normal 3 13 2 5 2" xfId="1914" xr:uid="{00000000-0005-0000-0000-00007F070000}"/>
    <cellStyle name="Normal 3 13 2 6" xfId="1915" xr:uid="{00000000-0005-0000-0000-000080070000}"/>
    <cellStyle name="Normal 3 13 2 6 2" xfId="1916" xr:uid="{00000000-0005-0000-0000-000081070000}"/>
    <cellStyle name="Normal 3 13 2 7" xfId="1917" xr:uid="{00000000-0005-0000-0000-000082070000}"/>
    <cellStyle name="Normal 3 13 2 7 2" xfId="1918" xr:uid="{00000000-0005-0000-0000-000083070000}"/>
    <cellStyle name="Normal 3 13 2 8" xfId="1919" xr:uid="{00000000-0005-0000-0000-000084070000}"/>
    <cellStyle name="Normal 3 13 2 8 2" xfId="1920" xr:uid="{00000000-0005-0000-0000-000085070000}"/>
    <cellStyle name="Normal 3 13 2 9" xfId="1921" xr:uid="{00000000-0005-0000-0000-000086070000}"/>
    <cellStyle name="Normal 3 13 2 9 2" xfId="1922" xr:uid="{00000000-0005-0000-0000-000087070000}"/>
    <cellStyle name="Normal 3 13 3" xfId="1923" xr:uid="{00000000-0005-0000-0000-000088070000}"/>
    <cellStyle name="Normal 3 13 3 2" xfId="1924" xr:uid="{00000000-0005-0000-0000-000089070000}"/>
    <cellStyle name="Normal 3 13 4" xfId="1925" xr:uid="{00000000-0005-0000-0000-00008A070000}"/>
    <cellStyle name="Normal 3 13 4 2" xfId="1926" xr:uid="{00000000-0005-0000-0000-00008B070000}"/>
    <cellStyle name="Normal 3 13 5" xfId="1927" xr:uid="{00000000-0005-0000-0000-00008C070000}"/>
    <cellStyle name="Normal 3 13 5 2" xfId="1928" xr:uid="{00000000-0005-0000-0000-00008D070000}"/>
    <cellStyle name="Normal 3 13 6" xfId="1929" xr:uid="{00000000-0005-0000-0000-00008E070000}"/>
    <cellStyle name="Normal 3 13 6 2" xfId="1930" xr:uid="{00000000-0005-0000-0000-00008F070000}"/>
    <cellStyle name="Normal 3 13 7" xfId="1931" xr:uid="{00000000-0005-0000-0000-000090070000}"/>
    <cellStyle name="Normal 3 13 7 2" xfId="1932" xr:uid="{00000000-0005-0000-0000-000091070000}"/>
    <cellStyle name="Normal 3 13 8" xfId="1933" xr:uid="{00000000-0005-0000-0000-000092070000}"/>
    <cellStyle name="Normal 3 13 8 2" xfId="1934" xr:uid="{00000000-0005-0000-0000-000093070000}"/>
    <cellStyle name="Normal 3 13 9" xfId="1935" xr:uid="{00000000-0005-0000-0000-000094070000}"/>
    <cellStyle name="Normal 3 13 9 2" xfId="1936" xr:uid="{00000000-0005-0000-0000-000095070000}"/>
    <cellStyle name="Normal 3 14" xfId="1937" xr:uid="{00000000-0005-0000-0000-000096070000}"/>
    <cellStyle name="Normal 3 14 10" xfId="1938" xr:uid="{00000000-0005-0000-0000-000097070000}"/>
    <cellStyle name="Normal 3 14 10 2" xfId="1939" xr:uid="{00000000-0005-0000-0000-000098070000}"/>
    <cellStyle name="Normal 3 14 11" xfId="1940" xr:uid="{00000000-0005-0000-0000-000099070000}"/>
    <cellStyle name="Normal 3 14 11 2" xfId="1941" xr:uid="{00000000-0005-0000-0000-00009A070000}"/>
    <cellStyle name="Normal 3 14 12" xfId="1942" xr:uid="{00000000-0005-0000-0000-00009B070000}"/>
    <cellStyle name="Normal 3 14 12 2" xfId="1943" xr:uid="{00000000-0005-0000-0000-00009C070000}"/>
    <cellStyle name="Normal 3 14 13" xfId="1944" xr:uid="{00000000-0005-0000-0000-00009D070000}"/>
    <cellStyle name="Normal 3 14 13 2" xfId="1945" xr:uid="{00000000-0005-0000-0000-00009E070000}"/>
    <cellStyle name="Normal 3 14 14" xfId="1946" xr:uid="{00000000-0005-0000-0000-00009F070000}"/>
    <cellStyle name="Normal 3 14 2" xfId="1947" xr:uid="{00000000-0005-0000-0000-0000A0070000}"/>
    <cellStyle name="Normal 3 14 2 10" xfId="1948" xr:uid="{00000000-0005-0000-0000-0000A1070000}"/>
    <cellStyle name="Normal 3 14 2 10 2" xfId="1949" xr:uid="{00000000-0005-0000-0000-0000A2070000}"/>
    <cellStyle name="Normal 3 14 2 11" xfId="1950" xr:uid="{00000000-0005-0000-0000-0000A3070000}"/>
    <cellStyle name="Normal 3 14 2 11 2" xfId="1951" xr:uid="{00000000-0005-0000-0000-0000A4070000}"/>
    <cellStyle name="Normal 3 14 2 12" xfId="1952" xr:uid="{00000000-0005-0000-0000-0000A5070000}"/>
    <cellStyle name="Normal 3 14 2 12 2" xfId="1953" xr:uid="{00000000-0005-0000-0000-0000A6070000}"/>
    <cellStyle name="Normal 3 14 2 13" xfId="1954" xr:uid="{00000000-0005-0000-0000-0000A7070000}"/>
    <cellStyle name="Normal 3 14 2 2" xfId="1955" xr:uid="{00000000-0005-0000-0000-0000A8070000}"/>
    <cellStyle name="Normal 3 14 2 2 2" xfId="1956" xr:uid="{00000000-0005-0000-0000-0000A9070000}"/>
    <cellStyle name="Normal 3 14 2 3" xfId="1957" xr:uid="{00000000-0005-0000-0000-0000AA070000}"/>
    <cellStyle name="Normal 3 14 2 3 2" xfId="1958" xr:uid="{00000000-0005-0000-0000-0000AB070000}"/>
    <cellStyle name="Normal 3 14 2 4" xfId="1959" xr:uid="{00000000-0005-0000-0000-0000AC070000}"/>
    <cellStyle name="Normal 3 14 2 4 2" xfId="1960" xr:uid="{00000000-0005-0000-0000-0000AD070000}"/>
    <cellStyle name="Normal 3 14 2 5" xfId="1961" xr:uid="{00000000-0005-0000-0000-0000AE070000}"/>
    <cellStyle name="Normal 3 14 2 5 2" xfId="1962" xr:uid="{00000000-0005-0000-0000-0000AF070000}"/>
    <cellStyle name="Normal 3 14 2 6" xfId="1963" xr:uid="{00000000-0005-0000-0000-0000B0070000}"/>
    <cellStyle name="Normal 3 14 2 6 2" xfId="1964" xr:uid="{00000000-0005-0000-0000-0000B1070000}"/>
    <cellStyle name="Normal 3 14 2 7" xfId="1965" xr:uid="{00000000-0005-0000-0000-0000B2070000}"/>
    <cellStyle name="Normal 3 14 2 7 2" xfId="1966" xr:uid="{00000000-0005-0000-0000-0000B3070000}"/>
    <cellStyle name="Normal 3 14 2 8" xfId="1967" xr:uid="{00000000-0005-0000-0000-0000B4070000}"/>
    <cellStyle name="Normal 3 14 2 8 2" xfId="1968" xr:uid="{00000000-0005-0000-0000-0000B5070000}"/>
    <cellStyle name="Normal 3 14 2 9" xfId="1969" xr:uid="{00000000-0005-0000-0000-0000B6070000}"/>
    <cellStyle name="Normal 3 14 2 9 2" xfId="1970" xr:uid="{00000000-0005-0000-0000-0000B7070000}"/>
    <cellStyle name="Normal 3 14 3" xfId="1971" xr:uid="{00000000-0005-0000-0000-0000B8070000}"/>
    <cellStyle name="Normal 3 14 3 2" xfId="1972" xr:uid="{00000000-0005-0000-0000-0000B9070000}"/>
    <cellStyle name="Normal 3 14 4" xfId="1973" xr:uid="{00000000-0005-0000-0000-0000BA070000}"/>
    <cellStyle name="Normal 3 14 4 2" xfId="1974" xr:uid="{00000000-0005-0000-0000-0000BB070000}"/>
    <cellStyle name="Normal 3 14 5" xfId="1975" xr:uid="{00000000-0005-0000-0000-0000BC070000}"/>
    <cellStyle name="Normal 3 14 5 2" xfId="1976" xr:uid="{00000000-0005-0000-0000-0000BD070000}"/>
    <cellStyle name="Normal 3 14 6" xfId="1977" xr:uid="{00000000-0005-0000-0000-0000BE070000}"/>
    <cellStyle name="Normal 3 14 6 2" xfId="1978" xr:uid="{00000000-0005-0000-0000-0000BF070000}"/>
    <cellStyle name="Normal 3 14 7" xfId="1979" xr:uid="{00000000-0005-0000-0000-0000C0070000}"/>
    <cellStyle name="Normal 3 14 7 2" xfId="1980" xr:uid="{00000000-0005-0000-0000-0000C1070000}"/>
    <cellStyle name="Normal 3 14 8" xfId="1981" xr:uid="{00000000-0005-0000-0000-0000C2070000}"/>
    <cellStyle name="Normal 3 14 8 2" xfId="1982" xr:uid="{00000000-0005-0000-0000-0000C3070000}"/>
    <cellStyle name="Normal 3 14 9" xfId="1983" xr:uid="{00000000-0005-0000-0000-0000C4070000}"/>
    <cellStyle name="Normal 3 14 9 2" xfId="1984" xr:uid="{00000000-0005-0000-0000-0000C5070000}"/>
    <cellStyle name="Normal 3 15" xfId="1985" xr:uid="{00000000-0005-0000-0000-0000C6070000}"/>
    <cellStyle name="Normal 3 15 10" xfId="1986" xr:uid="{00000000-0005-0000-0000-0000C7070000}"/>
    <cellStyle name="Normal 3 15 10 2" xfId="1987" xr:uid="{00000000-0005-0000-0000-0000C8070000}"/>
    <cellStyle name="Normal 3 15 11" xfId="1988" xr:uid="{00000000-0005-0000-0000-0000C9070000}"/>
    <cellStyle name="Normal 3 15 11 2" xfId="1989" xr:uid="{00000000-0005-0000-0000-0000CA070000}"/>
    <cellStyle name="Normal 3 15 12" xfId="1990" xr:uid="{00000000-0005-0000-0000-0000CB070000}"/>
    <cellStyle name="Normal 3 15 12 2" xfId="1991" xr:uid="{00000000-0005-0000-0000-0000CC070000}"/>
    <cellStyle name="Normal 3 15 13" xfId="1992" xr:uid="{00000000-0005-0000-0000-0000CD070000}"/>
    <cellStyle name="Normal 3 15 13 2" xfId="1993" xr:uid="{00000000-0005-0000-0000-0000CE070000}"/>
    <cellStyle name="Normal 3 15 14" xfId="1994" xr:uid="{00000000-0005-0000-0000-0000CF070000}"/>
    <cellStyle name="Normal 3 15 2" xfId="1995" xr:uid="{00000000-0005-0000-0000-0000D0070000}"/>
    <cellStyle name="Normal 3 15 2 10" xfId="1996" xr:uid="{00000000-0005-0000-0000-0000D1070000}"/>
    <cellStyle name="Normal 3 15 2 10 2" xfId="1997" xr:uid="{00000000-0005-0000-0000-0000D2070000}"/>
    <cellStyle name="Normal 3 15 2 11" xfId="1998" xr:uid="{00000000-0005-0000-0000-0000D3070000}"/>
    <cellStyle name="Normal 3 15 2 11 2" xfId="1999" xr:uid="{00000000-0005-0000-0000-0000D4070000}"/>
    <cellStyle name="Normal 3 15 2 12" xfId="2000" xr:uid="{00000000-0005-0000-0000-0000D5070000}"/>
    <cellStyle name="Normal 3 15 2 12 2" xfId="2001" xr:uid="{00000000-0005-0000-0000-0000D6070000}"/>
    <cellStyle name="Normal 3 15 2 13" xfId="2002" xr:uid="{00000000-0005-0000-0000-0000D7070000}"/>
    <cellStyle name="Normal 3 15 2 2" xfId="2003" xr:uid="{00000000-0005-0000-0000-0000D8070000}"/>
    <cellStyle name="Normal 3 15 2 2 2" xfId="2004" xr:uid="{00000000-0005-0000-0000-0000D9070000}"/>
    <cellStyle name="Normal 3 15 2 3" xfId="2005" xr:uid="{00000000-0005-0000-0000-0000DA070000}"/>
    <cellStyle name="Normal 3 15 2 3 2" xfId="2006" xr:uid="{00000000-0005-0000-0000-0000DB070000}"/>
    <cellStyle name="Normal 3 15 2 4" xfId="2007" xr:uid="{00000000-0005-0000-0000-0000DC070000}"/>
    <cellStyle name="Normal 3 15 2 4 2" xfId="2008" xr:uid="{00000000-0005-0000-0000-0000DD070000}"/>
    <cellStyle name="Normal 3 15 2 5" xfId="2009" xr:uid="{00000000-0005-0000-0000-0000DE070000}"/>
    <cellStyle name="Normal 3 15 2 5 2" xfId="2010" xr:uid="{00000000-0005-0000-0000-0000DF070000}"/>
    <cellStyle name="Normal 3 15 2 6" xfId="2011" xr:uid="{00000000-0005-0000-0000-0000E0070000}"/>
    <cellStyle name="Normal 3 15 2 6 2" xfId="2012" xr:uid="{00000000-0005-0000-0000-0000E1070000}"/>
    <cellStyle name="Normal 3 15 2 7" xfId="2013" xr:uid="{00000000-0005-0000-0000-0000E2070000}"/>
    <cellStyle name="Normal 3 15 2 7 2" xfId="2014" xr:uid="{00000000-0005-0000-0000-0000E3070000}"/>
    <cellStyle name="Normal 3 15 2 8" xfId="2015" xr:uid="{00000000-0005-0000-0000-0000E4070000}"/>
    <cellStyle name="Normal 3 15 2 8 2" xfId="2016" xr:uid="{00000000-0005-0000-0000-0000E5070000}"/>
    <cellStyle name="Normal 3 15 2 9" xfId="2017" xr:uid="{00000000-0005-0000-0000-0000E6070000}"/>
    <cellStyle name="Normal 3 15 2 9 2" xfId="2018" xr:uid="{00000000-0005-0000-0000-0000E7070000}"/>
    <cellStyle name="Normal 3 15 3" xfId="2019" xr:uid="{00000000-0005-0000-0000-0000E8070000}"/>
    <cellStyle name="Normal 3 15 3 2" xfId="2020" xr:uid="{00000000-0005-0000-0000-0000E9070000}"/>
    <cellStyle name="Normal 3 15 4" xfId="2021" xr:uid="{00000000-0005-0000-0000-0000EA070000}"/>
    <cellStyle name="Normal 3 15 4 2" xfId="2022" xr:uid="{00000000-0005-0000-0000-0000EB070000}"/>
    <cellStyle name="Normal 3 15 5" xfId="2023" xr:uid="{00000000-0005-0000-0000-0000EC070000}"/>
    <cellStyle name="Normal 3 15 5 2" xfId="2024" xr:uid="{00000000-0005-0000-0000-0000ED070000}"/>
    <cellStyle name="Normal 3 15 6" xfId="2025" xr:uid="{00000000-0005-0000-0000-0000EE070000}"/>
    <cellStyle name="Normal 3 15 6 2" xfId="2026" xr:uid="{00000000-0005-0000-0000-0000EF070000}"/>
    <cellStyle name="Normal 3 15 7" xfId="2027" xr:uid="{00000000-0005-0000-0000-0000F0070000}"/>
    <cellStyle name="Normal 3 15 7 2" xfId="2028" xr:uid="{00000000-0005-0000-0000-0000F1070000}"/>
    <cellStyle name="Normal 3 15 8" xfId="2029" xr:uid="{00000000-0005-0000-0000-0000F2070000}"/>
    <cellStyle name="Normal 3 15 8 2" xfId="2030" xr:uid="{00000000-0005-0000-0000-0000F3070000}"/>
    <cellStyle name="Normal 3 15 9" xfId="2031" xr:uid="{00000000-0005-0000-0000-0000F4070000}"/>
    <cellStyle name="Normal 3 15 9 2" xfId="2032" xr:uid="{00000000-0005-0000-0000-0000F5070000}"/>
    <cellStyle name="Normal 3 16" xfId="2033" xr:uid="{00000000-0005-0000-0000-0000F6070000}"/>
    <cellStyle name="Normal 3 16 10" xfId="2034" xr:uid="{00000000-0005-0000-0000-0000F7070000}"/>
    <cellStyle name="Normal 3 16 10 2" xfId="2035" xr:uid="{00000000-0005-0000-0000-0000F8070000}"/>
    <cellStyle name="Normal 3 16 11" xfId="2036" xr:uid="{00000000-0005-0000-0000-0000F9070000}"/>
    <cellStyle name="Normal 3 16 11 2" xfId="2037" xr:uid="{00000000-0005-0000-0000-0000FA070000}"/>
    <cellStyle name="Normal 3 16 12" xfId="2038" xr:uid="{00000000-0005-0000-0000-0000FB070000}"/>
    <cellStyle name="Normal 3 16 12 2" xfId="2039" xr:uid="{00000000-0005-0000-0000-0000FC070000}"/>
    <cellStyle name="Normal 3 16 13" xfId="2040" xr:uid="{00000000-0005-0000-0000-0000FD070000}"/>
    <cellStyle name="Normal 3 16 13 2" xfId="2041" xr:uid="{00000000-0005-0000-0000-0000FE070000}"/>
    <cellStyle name="Normal 3 16 14" xfId="2042" xr:uid="{00000000-0005-0000-0000-0000FF070000}"/>
    <cellStyle name="Normal 3 16 2" xfId="2043" xr:uid="{00000000-0005-0000-0000-000000080000}"/>
    <cellStyle name="Normal 3 16 2 10" xfId="2044" xr:uid="{00000000-0005-0000-0000-000001080000}"/>
    <cellStyle name="Normal 3 16 2 10 2" xfId="2045" xr:uid="{00000000-0005-0000-0000-000002080000}"/>
    <cellStyle name="Normal 3 16 2 11" xfId="2046" xr:uid="{00000000-0005-0000-0000-000003080000}"/>
    <cellStyle name="Normal 3 16 2 11 2" xfId="2047" xr:uid="{00000000-0005-0000-0000-000004080000}"/>
    <cellStyle name="Normal 3 16 2 12" xfId="2048" xr:uid="{00000000-0005-0000-0000-000005080000}"/>
    <cellStyle name="Normal 3 16 2 12 2" xfId="2049" xr:uid="{00000000-0005-0000-0000-000006080000}"/>
    <cellStyle name="Normal 3 16 2 13" xfId="2050" xr:uid="{00000000-0005-0000-0000-000007080000}"/>
    <cellStyle name="Normal 3 16 2 2" xfId="2051" xr:uid="{00000000-0005-0000-0000-000008080000}"/>
    <cellStyle name="Normal 3 16 2 2 2" xfId="2052" xr:uid="{00000000-0005-0000-0000-000009080000}"/>
    <cellStyle name="Normal 3 16 2 3" xfId="2053" xr:uid="{00000000-0005-0000-0000-00000A080000}"/>
    <cellStyle name="Normal 3 16 2 3 2" xfId="2054" xr:uid="{00000000-0005-0000-0000-00000B080000}"/>
    <cellStyle name="Normal 3 16 2 4" xfId="2055" xr:uid="{00000000-0005-0000-0000-00000C080000}"/>
    <cellStyle name="Normal 3 16 2 4 2" xfId="2056" xr:uid="{00000000-0005-0000-0000-00000D080000}"/>
    <cellStyle name="Normal 3 16 2 5" xfId="2057" xr:uid="{00000000-0005-0000-0000-00000E080000}"/>
    <cellStyle name="Normal 3 16 2 5 2" xfId="2058" xr:uid="{00000000-0005-0000-0000-00000F080000}"/>
    <cellStyle name="Normal 3 16 2 6" xfId="2059" xr:uid="{00000000-0005-0000-0000-000010080000}"/>
    <cellStyle name="Normal 3 16 2 6 2" xfId="2060" xr:uid="{00000000-0005-0000-0000-000011080000}"/>
    <cellStyle name="Normal 3 16 2 7" xfId="2061" xr:uid="{00000000-0005-0000-0000-000012080000}"/>
    <cellStyle name="Normal 3 16 2 7 2" xfId="2062" xr:uid="{00000000-0005-0000-0000-000013080000}"/>
    <cellStyle name="Normal 3 16 2 8" xfId="2063" xr:uid="{00000000-0005-0000-0000-000014080000}"/>
    <cellStyle name="Normal 3 16 2 8 2" xfId="2064" xr:uid="{00000000-0005-0000-0000-000015080000}"/>
    <cellStyle name="Normal 3 16 2 9" xfId="2065" xr:uid="{00000000-0005-0000-0000-000016080000}"/>
    <cellStyle name="Normal 3 16 2 9 2" xfId="2066" xr:uid="{00000000-0005-0000-0000-000017080000}"/>
    <cellStyle name="Normal 3 16 3" xfId="2067" xr:uid="{00000000-0005-0000-0000-000018080000}"/>
    <cellStyle name="Normal 3 16 3 2" xfId="2068" xr:uid="{00000000-0005-0000-0000-000019080000}"/>
    <cellStyle name="Normal 3 16 4" xfId="2069" xr:uid="{00000000-0005-0000-0000-00001A080000}"/>
    <cellStyle name="Normal 3 16 4 2" xfId="2070" xr:uid="{00000000-0005-0000-0000-00001B080000}"/>
    <cellStyle name="Normal 3 16 5" xfId="2071" xr:uid="{00000000-0005-0000-0000-00001C080000}"/>
    <cellStyle name="Normal 3 16 5 2" xfId="2072" xr:uid="{00000000-0005-0000-0000-00001D080000}"/>
    <cellStyle name="Normal 3 16 6" xfId="2073" xr:uid="{00000000-0005-0000-0000-00001E080000}"/>
    <cellStyle name="Normal 3 16 6 2" xfId="2074" xr:uid="{00000000-0005-0000-0000-00001F080000}"/>
    <cellStyle name="Normal 3 16 7" xfId="2075" xr:uid="{00000000-0005-0000-0000-000020080000}"/>
    <cellStyle name="Normal 3 16 7 2" xfId="2076" xr:uid="{00000000-0005-0000-0000-000021080000}"/>
    <cellStyle name="Normal 3 16 8" xfId="2077" xr:uid="{00000000-0005-0000-0000-000022080000}"/>
    <cellStyle name="Normal 3 16 8 2" xfId="2078" xr:uid="{00000000-0005-0000-0000-000023080000}"/>
    <cellStyle name="Normal 3 16 9" xfId="2079" xr:uid="{00000000-0005-0000-0000-000024080000}"/>
    <cellStyle name="Normal 3 16 9 2" xfId="2080" xr:uid="{00000000-0005-0000-0000-000025080000}"/>
    <cellStyle name="Normal 3 17" xfId="2081" xr:uid="{00000000-0005-0000-0000-000026080000}"/>
    <cellStyle name="Normal 3 17 10" xfId="2082" xr:uid="{00000000-0005-0000-0000-000027080000}"/>
    <cellStyle name="Normal 3 17 10 2" xfId="2083" xr:uid="{00000000-0005-0000-0000-000028080000}"/>
    <cellStyle name="Normal 3 17 11" xfId="2084" xr:uid="{00000000-0005-0000-0000-000029080000}"/>
    <cellStyle name="Normal 3 17 11 2" xfId="2085" xr:uid="{00000000-0005-0000-0000-00002A080000}"/>
    <cellStyle name="Normal 3 17 12" xfId="2086" xr:uid="{00000000-0005-0000-0000-00002B080000}"/>
    <cellStyle name="Normal 3 17 12 2" xfId="2087" xr:uid="{00000000-0005-0000-0000-00002C080000}"/>
    <cellStyle name="Normal 3 17 13" xfId="2088" xr:uid="{00000000-0005-0000-0000-00002D080000}"/>
    <cellStyle name="Normal 3 17 13 2" xfId="2089" xr:uid="{00000000-0005-0000-0000-00002E080000}"/>
    <cellStyle name="Normal 3 17 14" xfId="2090" xr:uid="{00000000-0005-0000-0000-00002F080000}"/>
    <cellStyle name="Normal 3 17 2" xfId="2091" xr:uid="{00000000-0005-0000-0000-000030080000}"/>
    <cellStyle name="Normal 3 17 2 10" xfId="2092" xr:uid="{00000000-0005-0000-0000-000031080000}"/>
    <cellStyle name="Normal 3 17 2 10 2" xfId="2093" xr:uid="{00000000-0005-0000-0000-000032080000}"/>
    <cellStyle name="Normal 3 17 2 11" xfId="2094" xr:uid="{00000000-0005-0000-0000-000033080000}"/>
    <cellStyle name="Normal 3 17 2 11 2" xfId="2095" xr:uid="{00000000-0005-0000-0000-000034080000}"/>
    <cellStyle name="Normal 3 17 2 12" xfId="2096" xr:uid="{00000000-0005-0000-0000-000035080000}"/>
    <cellStyle name="Normal 3 17 2 12 2" xfId="2097" xr:uid="{00000000-0005-0000-0000-000036080000}"/>
    <cellStyle name="Normal 3 17 2 13" xfId="2098" xr:uid="{00000000-0005-0000-0000-000037080000}"/>
    <cellStyle name="Normal 3 17 2 2" xfId="2099" xr:uid="{00000000-0005-0000-0000-000038080000}"/>
    <cellStyle name="Normal 3 17 2 2 2" xfId="2100" xr:uid="{00000000-0005-0000-0000-000039080000}"/>
    <cellStyle name="Normal 3 17 2 3" xfId="2101" xr:uid="{00000000-0005-0000-0000-00003A080000}"/>
    <cellStyle name="Normal 3 17 2 3 2" xfId="2102" xr:uid="{00000000-0005-0000-0000-00003B080000}"/>
    <cellStyle name="Normal 3 17 2 4" xfId="2103" xr:uid="{00000000-0005-0000-0000-00003C080000}"/>
    <cellStyle name="Normal 3 17 2 4 2" xfId="2104" xr:uid="{00000000-0005-0000-0000-00003D080000}"/>
    <cellStyle name="Normal 3 17 2 5" xfId="2105" xr:uid="{00000000-0005-0000-0000-00003E080000}"/>
    <cellStyle name="Normal 3 17 2 5 2" xfId="2106" xr:uid="{00000000-0005-0000-0000-00003F080000}"/>
    <cellStyle name="Normal 3 17 2 6" xfId="2107" xr:uid="{00000000-0005-0000-0000-000040080000}"/>
    <cellStyle name="Normal 3 17 2 6 2" xfId="2108" xr:uid="{00000000-0005-0000-0000-000041080000}"/>
    <cellStyle name="Normal 3 17 2 7" xfId="2109" xr:uid="{00000000-0005-0000-0000-000042080000}"/>
    <cellStyle name="Normal 3 17 2 7 2" xfId="2110" xr:uid="{00000000-0005-0000-0000-000043080000}"/>
    <cellStyle name="Normal 3 17 2 8" xfId="2111" xr:uid="{00000000-0005-0000-0000-000044080000}"/>
    <cellStyle name="Normal 3 17 2 8 2" xfId="2112" xr:uid="{00000000-0005-0000-0000-000045080000}"/>
    <cellStyle name="Normal 3 17 2 9" xfId="2113" xr:uid="{00000000-0005-0000-0000-000046080000}"/>
    <cellStyle name="Normal 3 17 2 9 2" xfId="2114" xr:uid="{00000000-0005-0000-0000-000047080000}"/>
    <cellStyle name="Normal 3 17 3" xfId="2115" xr:uid="{00000000-0005-0000-0000-000048080000}"/>
    <cellStyle name="Normal 3 17 3 2" xfId="2116" xr:uid="{00000000-0005-0000-0000-000049080000}"/>
    <cellStyle name="Normal 3 17 4" xfId="2117" xr:uid="{00000000-0005-0000-0000-00004A080000}"/>
    <cellStyle name="Normal 3 17 4 2" xfId="2118" xr:uid="{00000000-0005-0000-0000-00004B080000}"/>
    <cellStyle name="Normal 3 17 5" xfId="2119" xr:uid="{00000000-0005-0000-0000-00004C080000}"/>
    <cellStyle name="Normal 3 17 5 2" xfId="2120" xr:uid="{00000000-0005-0000-0000-00004D080000}"/>
    <cellStyle name="Normal 3 17 6" xfId="2121" xr:uid="{00000000-0005-0000-0000-00004E080000}"/>
    <cellStyle name="Normal 3 17 6 2" xfId="2122" xr:uid="{00000000-0005-0000-0000-00004F080000}"/>
    <cellStyle name="Normal 3 17 7" xfId="2123" xr:uid="{00000000-0005-0000-0000-000050080000}"/>
    <cellStyle name="Normal 3 17 7 2" xfId="2124" xr:uid="{00000000-0005-0000-0000-000051080000}"/>
    <cellStyle name="Normal 3 17 8" xfId="2125" xr:uid="{00000000-0005-0000-0000-000052080000}"/>
    <cellStyle name="Normal 3 17 8 2" xfId="2126" xr:uid="{00000000-0005-0000-0000-000053080000}"/>
    <cellStyle name="Normal 3 17 9" xfId="2127" xr:uid="{00000000-0005-0000-0000-000054080000}"/>
    <cellStyle name="Normal 3 17 9 2" xfId="2128" xr:uid="{00000000-0005-0000-0000-000055080000}"/>
    <cellStyle name="Normal 3 18" xfId="2129" xr:uid="{00000000-0005-0000-0000-000056080000}"/>
    <cellStyle name="Normal 3 18 10" xfId="2130" xr:uid="{00000000-0005-0000-0000-000057080000}"/>
    <cellStyle name="Normal 3 18 10 2" xfId="2131" xr:uid="{00000000-0005-0000-0000-000058080000}"/>
    <cellStyle name="Normal 3 18 11" xfId="2132" xr:uid="{00000000-0005-0000-0000-000059080000}"/>
    <cellStyle name="Normal 3 18 11 2" xfId="2133" xr:uid="{00000000-0005-0000-0000-00005A080000}"/>
    <cellStyle name="Normal 3 18 12" xfId="2134" xr:uid="{00000000-0005-0000-0000-00005B080000}"/>
    <cellStyle name="Normal 3 18 12 2" xfId="2135" xr:uid="{00000000-0005-0000-0000-00005C080000}"/>
    <cellStyle name="Normal 3 18 13" xfId="2136" xr:uid="{00000000-0005-0000-0000-00005D080000}"/>
    <cellStyle name="Normal 3 18 13 2" xfId="2137" xr:uid="{00000000-0005-0000-0000-00005E080000}"/>
    <cellStyle name="Normal 3 18 14" xfId="2138" xr:uid="{00000000-0005-0000-0000-00005F080000}"/>
    <cellStyle name="Normal 3 18 2" xfId="2139" xr:uid="{00000000-0005-0000-0000-000060080000}"/>
    <cellStyle name="Normal 3 18 2 10" xfId="2140" xr:uid="{00000000-0005-0000-0000-000061080000}"/>
    <cellStyle name="Normal 3 18 2 10 2" xfId="2141" xr:uid="{00000000-0005-0000-0000-000062080000}"/>
    <cellStyle name="Normal 3 18 2 11" xfId="2142" xr:uid="{00000000-0005-0000-0000-000063080000}"/>
    <cellStyle name="Normal 3 18 2 11 2" xfId="2143" xr:uid="{00000000-0005-0000-0000-000064080000}"/>
    <cellStyle name="Normal 3 18 2 12" xfId="2144" xr:uid="{00000000-0005-0000-0000-000065080000}"/>
    <cellStyle name="Normal 3 18 2 12 2" xfId="2145" xr:uid="{00000000-0005-0000-0000-000066080000}"/>
    <cellStyle name="Normal 3 18 2 13" xfId="2146" xr:uid="{00000000-0005-0000-0000-000067080000}"/>
    <cellStyle name="Normal 3 18 2 2" xfId="2147" xr:uid="{00000000-0005-0000-0000-000068080000}"/>
    <cellStyle name="Normal 3 18 2 2 2" xfId="2148" xr:uid="{00000000-0005-0000-0000-000069080000}"/>
    <cellStyle name="Normal 3 18 2 3" xfId="2149" xr:uid="{00000000-0005-0000-0000-00006A080000}"/>
    <cellStyle name="Normal 3 18 2 3 2" xfId="2150" xr:uid="{00000000-0005-0000-0000-00006B080000}"/>
    <cellStyle name="Normal 3 18 2 4" xfId="2151" xr:uid="{00000000-0005-0000-0000-00006C080000}"/>
    <cellStyle name="Normal 3 18 2 4 2" xfId="2152" xr:uid="{00000000-0005-0000-0000-00006D080000}"/>
    <cellStyle name="Normal 3 18 2 5" xfId="2153" xr:uid="{00000000-0005-0000-0000-00006E080000}"/>
    <cellStyle name="Normal 3 18 2 5 2" xfId="2154" xr:uid="{00000000-0005-0000-0000-00006F080000}"/>
    <cellStyle name="Normal 3 18 2 6" xfId="2155" xr:uid="{00000000-0005-0000-0000-000070080000}"/>
    <cellStyle name="Normal 3 18 2 6 2" xfId="2156" xr:uid="{00000000-0005-0000-0000-000071080000}"/>
    <cellStyle name="Normal 3 18 2 7" xfId="2157" xr:uid="{00000000-0005-0000-0000-000072080000}"/>
    <cellStyle name="Normal 3 18 2 7 2" xfId="2158" xr:uid="{00000000-0005-0000-0000-000073080000}"/>
    <cellStyle name="Normal 3 18 2 8" xfId="2159" xr:uid="{00000000-0005-0000-0000-000074080000}"/>
    <cellStyle name="Normal 3 18 2 8 2" xfId="2160" xr:uid="{00000000-0005-0000-0000-000075080000}"/>
    <cellStyle name="Normal 3 18 2 9" xfId="2161" xr:uid="{00000000-0005-0000-0000-000076080000}"/>
    <cellStyle name="Normal 3 18 2 9 2" xfId="2162" xr:uid="{00000000-0005-0000-0000-000077080000}"/>
    <cellStyle name="Normal 3 18 3" xfId="2163" xr:uid="{00000000-0005-0000-0000-000078080000}"/>
    <cellStyle name="Normal 3 18 3 2" xfId="2164" xr:uid="{00000000-0005-0000-0000-000079080000}"/>
    <cellStyle name="Normal 3 18 4" xfId="2165" xr:uid="{00000000-0005-0000-0000-00007A080000}"/>
    <cellStyle name="Normal 3 18 4 2" xfId="2166" xr:uid="{00000000-0005-0000-0000-00007B080000}"/>
    <cellStyle name="Normal 3 18 5" xfId="2167" xr:uid="{00000000-0005-0000-0000-00007C080000}"/>
    <cellStyle name="Normal 3 18 5 2" xfId="2168" xr:uid="{00000000-0005-0000-0000-00007D080000}"/>
    <cellStyle name="Normal 3 18 6" xfId="2169" xr:uid="{00000000-0005-0000-0000-00007E080000}"/>
    <cellStyle name="Normal 3 18 6 2" xfId="2170" xr:uid="{00000000-0005-0000-0000-00007F080000}"/>
    <cellStyle name="Normal 3 18 7" xfId="2171" xr:uid="{00000000-0005-0000-0000-000080080000}"/>
    <cellStyle name="Normal 3 18 7 2" xfId="2172" xr:uid="{00000000-0005-0000-0000-000081080000}"/>
    <cellStyle name="Normal 3 18 8" xfId="2173" xr:uid="{00000000-0005-0000-0000-000082080000}"/>
    <cellStyle name="Normal 3 18 8 2" xfId="2174" xr:uid="{00000000-0005-0000-0000-000083080000}"/>
    <cellStyle name="Normal 3 18 9" xfId="2175" xr:uid="{00000000-0005-0000-0000-000084080000}"/>
    <cellStyle name="Normal 3 18 9 2" xfId="2176" xr:uid="{00000000-0005-0000-0000-000085080000}"/>
    <cellStyle name="Normal 3 19" xfId="2177" xr:uid="{00000000-0005-0000-0000-000086080000}"/>
    <cellStyle name="Normal 3 19 10" xfId="2178" xr:uid="{00000000-0005-0000-0000-000087080000}"/>
    <cellStyle name="Normal 3 19 10 2" xfId="2179" xr:uid="{00000000-0005-0000-0000-000088080000}"/>
    <cellStyle name="Normal 3 19 11" xfId="2180" xr:uid="{00000000-0005-0000-0000-000089080000}"/>
    <cellStyle name="Normal 3 19 11 2" xfId="2181" xr:uid="{00000000-0005-0000-0000-00008A080000}"/>
    <cellStyle name="Normal 3 19 12" xfId="2182" xr:uid="{00000000-0005-0000-0000-00008B080000}"/>
    <cellStyle name="Normal 3 19 12 2" xfId="2183" xr:uid="{00000000-0005-0000-0000-00008C080000}"/>
    <cellStyle name="Normal 3 19 13" xfId="2184" xr:uid="{00000000-0005-0000-0000-00008D080000}"/>
    <cellStyle name="Normal 3 19 13 2" xfId="2185" xr:uid="{00000000-0005-0000-0000-00008E080000}"/>
    <cellStyle name="Normal 3 19 14" xfId="2186" xr:uid="{00000000-0005-0000-0000-00008F080000}"/>
    <cellStyle name="Normal 3 19 2" xfId="2187" xr:uid="{00000000-0005-0000-0000-000090080000}"/>
    <cellStyle name="Normal 3 19 2 10" xfId="2188" xr:uid="{00000000-0005-0000-0000-000091080000}"/>
    <cellStyle name="Normal 3 19 2 10 2" xfId="2189" xr:uid="{00000000-0005-0000-0000-000092080000}"/>
    <cellStyle name="Normal 3 19 2 11" xfId="2190" xr:uid="{00000000-0005-0000-0000-000093080000}"/>
    <cellStyle name="Normal 3 19 2 11 2" xfId="2191" xr:uid="{00000000-0005-0000-0000-000094080000}"/>
    <cellStyle name="Normal 3 19 2 12" xfId="2192" xr:uid="{00000000-0005-0000-0000-000095080000}"/>
    <cellStyle name="Normal 3 19 2 12 2" xfId="2193" xr:uid="{00000000-0005-0000-0000-000096080000}"/>
    <cellStyle name="Normal 3 19 2 13" xfId="2194" xr:uid="{00000000-0005-0000-0000-000097080000}"/>
    <cellStyle name="Normal 3 19 2 2" xfId="2195" xr:uid="{00000000-0005-0000-0000-000098080000}"/>
    <cellStyle name="Normal 3 19 2 2 2" xfId="2196" xr:uid="{00000000-0005-0000-0000-000099080000}"/>
    <cellStyle name="Normal 3 19 2 3" xfId="2197" xr:uid="{00000000-0005-0000-0000-00009A080000}"/>
    <cellStyle name="Normal 3 19 2 3 2" xfId="2198" xr:uid="{00000000-0005-0000-0000-00009B080000}"/>
    <cellStyle name="Normal 3 19 2 4" xfId="2199" xr:uid="{00000000-0005-0000-0000-00009C080000}"/>
    <cellStyle name="Normal 3 19 2 4 2" xfId="2200" xr:uid="{00000000-0005-0000-0000-00009D080000}"/>
    <cellStyle name="Normal 3 19 2 5" xfId="2201" xr:uid="{00000000-0005-0000-0000-00009E080000}"/>
    <cellStyle name="Normal 3 19 2 5 2" xfId="2202" xr:uid="{00000000-0005-0000-0000-00009F080000}"/>
    <cellStyle name="Normal 3 19 2 6" xfId="2203" xr:uid="{00000000-0005-0000-0000-0000A0080000}"/>
    <cellStyle name="Normal 3 19 2 6 2" xfId="2204" xr:uid="{00000000-0005-0000-0000-0000A1080000}"/>
    <cellStyle name="Normal 3 19 2 7" xfId="2205" xr:uid="{00000000-0005-0000-0000-0000A2080000}"/>
    <cellStyle name="Normal 3 19 2 7 2" xfId="2206" xr:uid="{00000000-0005-0000-0000-0000A3080000}"/>
    <cellStyle name="Normal 3 19 2 8" xfId="2207" xr:uid="{00000000-0005-0000-0000-0000A4080000}"/>
    <cellStyle name="Normal 3 19 2 8 2" xfId="2208" xr:uid="{00000000-0005-0000-0000-0000A5080000}"/>
    <cellStyle name="Normal 3 19 2 9" xfId="2209" xr:uid="{00000000-0005-0000-0000-0000A6080000}"/>
    <cellStyle name="Normal 3 19 2 9 2" xfId="2210" xr:uid="{00000000-0005-0000-0000-0000A7080000}"/>
    <cellStyle name="Normal 3 19 3" xfId="2211" xr:uid="{00000000-0005-0000-0000-0000A8080000}"/>
    <cellStyle name="Normal 3 19 3 2" xfId="2212" xr:uid="{00000000-0005-0000-0000-0000A9080000}"/>
    <cellStyle name="Normal 3 19 4" xfId="2213" xr:uid="{00000000-0005-0000-0000-0000AA080000}"/>
    <cellStyle name="Normal 3 19 4 2" xfId="2214" xr:uid="{00000000-0005-0000-0000-0000AB080000}"/>
    <cellStyle name="Normal 3 19 5" xfId="2215" xr:uid="{00000000-0005-0000-0000-0000AC080000}"/>
    <cellStyle name="Normal 3 19 5 2" xfId="2216" xr:uid="{00000000-0005-0000-0000-0000AD080000}"/>
    <cellStyle name="Normal 3 19 6" xfId="2217" xr:uid="{00000000-0005-0000-0000-0000AE080000}"/>
    <cellStyle name="Normal 3 19 6 2" xfId="2218" xr:uid="{00000000-0005-0000-0000-0000AF080000}"/>
    <cellStyle name="Normal 3 19 7" xfId="2219" xr:uid="{00000000-0005-0000-0000-0000B0080000}"/>
    <cellStyle name="Normal 3 19 7 2" xfId="2220" xr:uid="{00000000-0005-0000-0000-0000B1080000}"/>
    <cellStyle name="Normal 3 19 8" xfId="2221" xr:uid="{00000000-0005-0000-0000-0000B2080000}"/>
    <cellStyle name="Normal 3 19 8 2" xfId="2222" xr:uid="{00000000-0005-0000-0000-0000B3080000}"/>
    <cellStyle name="Normal 3 19 9" xfId="2223" xr:uid="{00000000-0005-0000-0000-0000B4080000}"/>
    <cellStyle name="Normal 3 19 9 2" xfId="2224" xr:uid="{00000000-0005-0000-0000-0000B5080000}"/>
    <cellStyle name="Normal 3 2" xfId="2225" xr:uid="{00000000-0005-0000-0000-0000B6080000}"/>
    <cellStyle name="Normal 3 2 10" xfId="2226" xr:uid="{00000000-0005-0000-0000-0000B7080000}"/>
    <cellStyle name="Normal 3 2 10 2" xfId="2227" xr:uid="{00000000-0005-0000-0000-0000B8080000}"/>
    <cellStyle name="Normal 3 2 10 2 2" xfId="2228" xr:uid="{00000000-0005-0000-0000-0000B9080000}"/>
    <cellStyle name="Normal 3 2 10 3" xfId="2229" xr:uid="{00000000-0005-0000-0000-0000BA080000}"/>
    <cellStyle name="Normal 3 2 11" xfId="2230" xr:uid="{00000000-0005-0000-0000-0000BB080000}"/>
    <cellStyle name="Normal 3 2 11 2" xfId="2231" xr:uid="{00000000-0005-0000-0000-0000BC080000}"/>
    <cellStyle name="Normal 3 2 12" xfId="2232" xr:uid="{00000000-0005-0000-0000-0000BD080000}"/>
    <cellStyle name="Normal 3 2 12 2" xfId="2233" xr:uid="{00000000-0005-0000-0000-0000BE080000}"/>
    <cellStyle name="Normal 3 2 13" xfId="2234" xr:uid="{00000000-0005-0000-0000-0000BF080000}"/>
    <cellStyle name="Normal 3 2 13 2" xfId="2235" xr:uid="{00000000-0005-0000-0000-0000C0080000}"/>
    <cellStyle name="Normal 3 2 14" xfId="2236" xr:uid="{00000000-0005-0000-0000-0000C1080000}"/>
    <cellStyle name="Normal 3 2 14 2" xfId="2237" xr:uid="{00000000-0005-0000-0000-0000C2080000}"/>
    <cellStyle name="Normal 3 2 2" xfId="2238" xr:uid="{00000000-0005-0000-0000-0000C3080000}"/>
    <cellStyle name="Normal 3 2 2 10" xfId="2239" xr:uid="{00000000-0005-0000-0000-0000C4080000}"/>
    <cellStyle name="Normal 3 2 2 10 2" xfId="2240" xr:uid="{00000000-0005-0000-0000-0000C5080000}"/>
    <cellStyle name="Normal 3 2 2 11" xfId="2241" xr:uid="{00000000-0005-0000-0000-0000C6080000}"/>
    <cellStyle name="Normal 3 2 2 11 2" xfId="2242" xr:uid="{00000000-0005-0000-0000-0000C7080000}"/>
    <cellStyle name="Normal 3 2 2 12" xfId="2243" xr:uid="{00000000-0005-0000-0000-0000C8080000}"/>
    <cellStyle name="Normal 3 2 2 12 2" xfId="2244" xr:uid="{00000000-0005-0000-0000-0000C9080000}"/>
    <cellStyle name="Normal 3 2 2 13" xfId="2245" xr:uid="{00000000-0005-0000-0000-0000CA080000}"/>
    <cellStyle name="Normal 3 2 2 2" xfId="2246" xr:uid="{00000000-0005-0000-0000-0000CB080000}"/>
    <cellStyle name="Normal 3 2 2 2 2" xfId="2247" xr:uid="{00000000-0005-0000-0000-0000CC080000}"/>
    <cellStyle name="Normal 3 2 2 3" xfId="2248" xr:uid="{00000000-0005-0000-0000-0000CD080000}"/>
    <cellStyle name="Normal 3 2 2 3 2" xfId="2249" xr:uid="{00000000-0005-0000-0000-0000CE080000}"/>
    <cellStyle name="Normal 3 2 2 4" xfId="2250" xr:uid="{00000000-0005-0000-0000-0000CF080000}"/>
    <cellStyle name="Normal 3 2 2 4 2" xfId="2251" xr:uid="{00000000-0005-0000-0000-0000D0080000}"/>
    <cellStyle name="Normal 3 2 2 5" xfId="2252" xr:uid="{00000000-0005-0000-0000-0000D1080000}"/>
    <cellStyle name="Normal 3 2 2 5 2" xfId="2253" xr:uid="{00000000-0005-0000-0000-0000D2080000}"/>
    <cellStyle name="Normal 3 2 2 6" xfId="2254" xr:uid="{00000000-0005-0000-0000-0000D3080000}"/>
    <cellStyle name="Normal 3 2 2 6 2" xfId="2255" xr:uid="{00000000-0005-0000-0000-0000D4080000}"/>
    <cellStyle name="Normal 3 2 2 7" xfId="2256" xr:uid="{00000000-0005-0000-0000-0000D5080000}"/>
    <cellStyle name="Normal 3 2 2 7 2" xfId="2257" xr:uid="{00000000-0005-0000-0000-0000D6080000}"/>
    <cellStyle name="Normal 3 2 2 8" xfId="2258" xr:uid="{00000000-0005-0000-0000-0000D7080000}"/>
    <cellStyle name="Normal 3 2 2 8 2" xfId="2259" xr:uid="{00000000-0005-0000-0000-0000D8080000}"/>
    <cellStyle name="Normal 3 2 2 9" xfId="2260" xr:uid="{00000000-0005-0000-0000-0000D9080000}"/>
    <cellStyle name="Normal 3 2 2 9 2" xfId="2261" xr:uid="{00000000-0005-0000-0000-0000DA080000}"/>
    <cellStyle name="Normal 3 2 3" xfId="2262" xr:uid="{00000000-0005-0000-0000-0000DB080000}"/>
    <cellStyle name="Normal 3 2 3 10" xfId="2263" xr:uid="{00000000-0005-0000-0000-0000DC080000}"/>
    <cellStyle name="Normal 3 2 3 2" xfId="2264" xr:uid="{00000000-0005-0000-0000-0000DD080000}"/>
    <cellStyle name="Normal 3 2 3 2 2" xfId="2265" xr:uid="{00000000-0005-0000-0000-0000DE080000}"/>
    <cellStyle name="Normal 3 2 3 3" xfId="2266" xr:uid="{00000000-0005-0000-0000-0000DF080000}"/>
    <cellStyle name="Normal 3 2 3 3 2" xfId="2267" xr:uid="{00000000-0005-0000-0000-0000E0080000}"/>
    <cellStyle name="Normal 3 2 3 4" xfId="2268" xr:uid="{00000000-0005-0000-0000-0000E1080000}"/>
    <cellStyle name="Normal 3 2 3 4 2" xfId="2269" xr:uid="{00000000-0005-0000-0000-0000E2080000}"/>
    <cellStyle name="Normal 3 2 3 5" xfId="2270" xr:uid="{00000000-0005-0000-0000-0000E3080000}"/>
    <cellStyle name="Normal 3 2 3 5 2" xfId="2271" xr:uid="{00000000-0005-0000-0000-0000E4080000}"/>
    <cellStyle name="Normal 3 2 3 6" xfId="2272" xr:uid="{00000000-0005-0000-0000-0000E5080000}"/>
    <cellStyle name="Normal 3 2 3 6 2" xfId="2273" xr:uid="{00000000-0005-0000-0000-0000E6080000}"/>
    <cellStyle name="Normal 3 2 3 7" xfId="2274" xr:uid="{00000000-0005-0000-0000-0000E7080000}"/>
    <cellStyle name="Normal 3 2 3 7 2" xfId="2275" xr:uid="{00000000-0005-0000-0000-0000E8080000}"/>
    <cellStyle name="Normal 3 2 3 8" xfId="2276" xr:uid="{00000000-0005-0000-0000-0000E9080000}"/>
    <cellStyle name="Normal 3 2 3 8 2" xfId="2277" xr:uid="{00000000-0005-0000-0000-0000EA080000}"/>
    <cellStyle name="Normal 3 2 3 9" xfId="2278" xr:uid="{00000000-0005-0000-0000-0000EB080000}"/>
    <cellStyle name="Normal 3 2 3 9 2" xfId="2279" xr:uid="{00000000-0005-0000-0000-0000EC080000}"/>
    <cellStyle name="Normal 3 2 4" xfId="2280" xr:uid="{00000000-0005-0000-0000-0000ED080000}"/>
    <cellStyle name="Normal 3 2 4 2" xfId="2281" xr:uid="{00000000-0005-0000-0000-0000EE080000}"/>
    <cellStyle name="Normal 3 2 5" xfId="2282" xr:uid="{00000000-0005-0000-0000-0000EF080000}"/>
    <cellStyle name="Normal 3 2 5 2" xfId="2283" xr:uid="{00000000-0005-0000-0000-0000F0080000}"/>
    <cellStyle name="Normal 3 2 5 2 2" xfId="2284" xr:uid="{00000000-0005-0000-0000-0000F1080000}"/>
    <cellStyle name="Normal 3 2 5 3" xfId="2285" xr:uid="{00000000-0005-0000-0000-0000F2080000}"/>
    <cellStyle name="Normal 3 2 6" xfId="2286" xr:uid="{00000000-0005-0000-0000-0000F3080000}"/>
    <cellStyle name="Normal 3 2 6 2" xfId="2287" xr:uid="{00000000-0005-0000-0000-0000F4080000}"/>
    <cellStyle name="Normal 3 2 6 2 2" xfId="2288" xr:uid="{00000000-0005-0000-0000-0000F5080000}"/>
    <cellStyle name="Normal 3 2 6 3" xfId="2289" xr:uid="{00000000-0005-0000-0000-0000F6080000}"/>
    <cellStyle name="Normal 3 2 7" xfId="2290" xr:uid="{00000000-0005-0000-0000-0000F7080000}"/>
    <cellStyle name="Normal 3 2 7 2" xfId="2291" xr:uid="{00000000-0005-0000-0000-0000F8080000}"/>
    <cellStyle name="Normal 3 2 7 2 2" xfId="2292" xr:uid="{00000000-0005-0000-0000-0000F9080000}"/>
    <cellStyle name="Normal 3 2 7 3" xfId="2293" xr:uid="{00000000-0005-0000-0000-0000FA080000}"/>
    <cellStyle name="Normal 3 2 8" xfId="2294" xr:uid="{00000000-0005-0000-0000-0000FB080000}"/>
    <cellStyle name="Normal 3 2 8 2" xfId="2295" xr:uid="{00000000-0005-0000-0000-0000FC080000}"/>
    <cellStyle name="Normal 3 2 8 2 2" xfId="2296" xr:uid="{00000000-0005-0000-0000-0000FD080000}"/>
    <cellStyle name="Normal 3 2 8 3" xfId="2297" xr:uid="{00000000-0005-0000-0000-0000FE080000}"/>
    <cellStyle name="Normal 3 2 9" xfId="2298" xr:uid="{00000000-0005-0000-0000-0000FF080000}"/>
    <cellStyle name="Normal 3 2 9 2" xfId="2299" xr:uid="{00000000-0005-0000-0000-000000090000}"/>
    <cellStyle name="Normal 3 2 9 2 2" xfId="2300" xr:uid="{00000000-0005-0000-0000-000001090000}"/>
    <cellStyle name="Normal 3 2 9 3" xfId="2301" xr:uid="{00000000-0005-0000-0000-000002090000}"/>
    <cellStyle name="Normal 3 20" xfId="2302" xr:uid="{00000000-0005-0000-0000-000003090000}"/>
    <cellStyle name="Normal 3 20 10" xfId="2303" xr:uid="{00000000-0005-0000-0000-000004090000}"/>
    <cellStyle name="Normal 3 20 10 2" xfId="2304" xr:uid="{00000000-0005-0000-0000-000005090000}"/>
    <cellStyle name="Normal 3 20 11" xfId="2305" xr:uid="{00000000-0005-0000-0000-000006090000}"/>
    <cellStyle name="Normal 3 20 11 2" xfId="2306" xr:uid="{00000000-0005-0000-0000-000007090000}"/>
    <cellStyle name="Normal 3 20 12" xfId="2307" xr:uid="{00000000-0005-0000-0000-000008090000}"/>
    <cellStyle name="Normal 3 20 12 2" xfId="2308" xr:uid="{00000000-0005-0000-0000-000009090000}"/>
    <cellStyle name="Normal 3 20 13" xfId="2309" xr:uid="{00000000-0005-0000-0000-00000A090000}"/>
    <cellStyle name="Normal 3 20 13 2" xfId="2310" xr:uid="{00000000-0005-0000-0000-00000B090000}"/>
    <cellStyle name="Normal 3 20 14" xfId="2311" xr:uid="{00000000-0005-0000-0000-00000C090000}"/>
    <cellStyle name="Normal 3 20 2" xfId="2312" xr:uid="{00000000-0005-0000-0000-00000D090000}"/>
    <cellStyle name="Normal 3 20 2 10" xfId="2313" xr:uid="{00000000-0005-0000-0000-00000E090000}"/>
    <cellStyle name="Normal 3 20 2 10 2" xfId="2314" xr:uid="{00000000-0005-0000-0000-00000F090000}"/>
    <cellStyle name="Normal 3 20 2 11" xfId="2315" xr:uid="{00000000-0005-0000-0000-000010090000}"/>
    <cellStyle name="Normal 3 20 2 11 2" xfId="2316" xr:uid="{00000000-0005-0000-0000-000011090000}"/>
    <cellStyle name="Normal 3 20 2 12" xfId="2317" xr:uid="{00000000-0005-0000-0000-000012090000}"/>
    <cellStyle name="Normal 3 20 2 12 2" xfId="2318" xr:uid="{00000000-0005-0000-0000-000013090000}"/>
    <cellStyle name="Normal 3 20 2 13" xfId="2319" xr:uid="{00000000-0005-0000-0000-000014090000}"/>
    <cellStyle name="Normal 3 20 2 2" xfId="2320" xr:uid="{00000000-0005-0000-0000-000015090000}"/>
    <cellStyle name="Normal 3 20 2 2 2" xfId="2321" xr:uid="{00000000-0005-0000-0000-000016090000}"/>
    <cellStyle name="Normal 3 20 2 3" xfId="2322" xr:uid="{00000000-0005-0000-0000-000017090000}"/>
    <cellStyle name="Normal 3 20 2 3 2" xfId="2323" xr:uid="{00000000-0005-0000-0000-000018090000}"/>
    <cellStyle name="Normal 3 20 2 4" xfId="2324" xr:uid="{00000000-0005-0000-0000-000019090000}"/>
    <cellStyle name="Normal 3 20 2 4 2" xfId="2325" xr:uid="{00000000-0005-0000-0000-00001A090000}"/>
    <cellStyle name="Normal 3 20 2 5" xfId="2326" xr:uid="{00000000-0005-0000-0000-00001B090000}"/>
    <cellStyle name="Normal 3 20 2 5 2" xfId="2327" xr:uid="{00000000-0005-0000-0000-00001C090000}"/>
    <cellStyle name="Normal 3 20 2 6" xfId="2328" xr:uid="{00000000-0005-0000-0000-00001D090000}"/>
    <cellStyle name="Normal 3 20 2 6 2" xfId="2329" xr:uid="{00000000-0005-0000-0000-00001E090000}"/>
    <cellStyle name="Normal 3 20 2 7" xfId="2330" xr:uid="{00000000-0005-0000-0000-00001F090000}"/>
    <cellStyle name="Normal 3 20 2 7 2" xfId="2331" xr:uid="{00000000-0005-0000-0000-000020090000}"/>
    <cellStyle name="Normal 3 20 2 8" xfId="2332" xr:uid="{00000000-0005-0000-0000-000021090000}"/>
    <cellStyle name="Normal 3 20 2 8 2" xfId="2333" xr:uid="{00000000-0005-0000-0000-000022090000}"/>
    <cellStyle name="Normal 3 20 2 9" xfId="2334" xr:uid="{00000000-0005-0000-0000-000023090000}"/>
    <cellStyle name="Normal 3 20 2 9 2" xfId="2335" xr:uid="{00000000-0005-0000-0000-000024090000}"/>
    <cellStyle name="Normal 3 20 3" xfId="2336" xr:uid="{00000000-0005-0000-0000-000025090000}"/>
    <cellStyle name="Normal 3 20 3 2" xfId="2337" xr:uid="{00000000-0005-0000-0000-000026090000}"/>
    <cellStyle name="Normal 3 20 4" xfId="2338" xr:uid="{00000000-0005-0000-0000-000027090000}"/>
    <cellStyle name="Normal 3 20 4 2" xfId="2339" xr:uid="{00000000-0005-0000-0000-000028090000}"/>
    <cellStyle name="Normal 3 20 5" xfId="2340" xr:uid="{00000000-0005-0000-0000-000029090000}"/>
    <cellStyle name="Normal 3 20 5 2" xfId="2341" xr:uid="{00000000-0005-0000-0000-00002A090000}"/>
    <cellStyle name="Normal 3 20 6" xfId="2342" xr:uid="{00000000-0005-0000-0000-00002B090000}"/>
    <cellStyle name="Normal 3 20 6 2" xfId="2343" xr:uid="{00000000-0005-0000-0000-00002C090000}"/>
    <cellStyle name="Normal 3 20 7" xfId="2344" xr:uid="{00000000-0005-0000-0000-00002D090000}"/>
    <cellStyle name="Normal 3 20 7 2" xfId="2345" xr:uid="{00000000-0005-0000-0000-00002E090000}"/>
    <cellStyle name="Normal 3 20 8" xfId="2346" xr:uid="{00000000-0005-0000-0000-00002F090000}"/>
    <cellStyle name="Normal 3 20 8 2" xfId="2347" xr:uid="{00000000-0005-0000-0000-000030090000}"/>
    <cellStyle name="Normal 3 20 9" xfId="2348" xr:uid="{00000000-0005-0000-0000-000031090000}"/>
    <cellStyle name="Normal 3 20 9 2" xfId="2349" xr:uid="{00000000-0005-0000-0000-000032090000}"/>
    <cellStyle name="Normal 3 21" xfId="2350" xr:uid="{00000000-0005-0000-0000-000033090000}"/>
    <cellStyle name="Normal 3 21 10" xfId="2351" xr:uid="{00000000-0005-0000-0000-000034090000}"/>
    <cellStyle name="Normal 3 21 10 2" xfId="2352" xr:uid="{00000000-0005-0000-0000-000035090000}"/>
    <cellStyle name="Normal 3 21 11" xfId="2353" xr:uid="{00000000-0005-0000-0000-000036090000}"/>
    <cellStyle name="Normal 3 21 11 2" xfId="2354" xr:uid="{00000000-0005-0000-0000-000037090000}"/>
    <cellStyle name="Normal 3 21 12" xfId="2355" xr:uid="{00000000-0005-0000-0000-000038090000}"/>
    <cellStyle name="Normal 3 21 12 2" xfId="2356" xr:uid="{00000000-0005-0000-0000-000039090000}"/>
    <cellStyle name="Normal 3 21 13" xfId="2357" xr:uid="{00000000-0005-0000-0000-00003A090000}"/>
    <cellStyle name="Normal 3 21 13 2" xfId="2358" xr:uid="{00000000-0005-0000-0000-00003B090000}"/>
    <cellStyle name="Normal 3 21 14" xfId="2359" xr:uid="{00000000-0005-0000-0000-00003C090000}"/>
    <cellStyle name="Normal 3 21 2" xfId="2360" xr:uid="{00000000-0005-0000-0000-00003D090000}"/>
    <cellStyle name="Normal 3 21 2 10" xfId="2361" xr:uid="{00000000-0005-0000-0000-00003E090000}"/>
    <cellStyle name="Normal 3 21 2 10 2" xfId="2362" xr:uid="{00000000-0005-0000-0000-00003F090000}"/>
    <cellStyle name="Normal 3 21 2 11" xfId="2363" xr:uid="{00000000-0005-0000-0000-000040090000}"/>
    <cellStyle name="Normal 3 21 2 11 2" xfId="2364" xr:uid="{00000000-0005-0000-0000-000041090000}"/>
    <cellStyle name="Normal 3 21 2 12" xfId="2365" xr:uid="{00000000-0005-0000-0000-000042090000}"/>
    <cellStyle name="Normal 3 21 2 12 2" xfId="2366" xr:uid="{00000000-0005-0000-0000-000043090000}"/>
    <cellStyle name="Normal 3 21 2 13" xfId="2367" xr:uid="{00000000-0005-0000-0000-000044090000}"/>
    <cellStyle name="Normal 3 21 2 2" xfId="2368" xr:uid="{00000000-0005-0000-0000-000045090000}"/>
    <cellStyle name="Normal 3 21 2 2 2" xfId="2369" xr:uid="{00000000-0005-0000-0000-000046090000}"/>
    <cellStyle name="Normal 3 21 2 3" xfId="2370" xr:uid="{00000000-0005-0000-0000-000047090000}"/>
    <cellStyle name="Normal 3 21 2 3 2" xfId="2371" xr:uid="{00000000-0005-0000-0000-000048090000}"/>
    <cellStyle name="Normal 3 21 2 4" xfId="2372" xr:uid="{00000000-0005-0000-0000-000049090000}"/>
    <cellStyle name="Normal 3 21 2 4 2" xfId="2373" xr:uid="{00000000-0005-0000-0000-00004A090000}"/>
    <cellStyle name="Normal 3 21 2 5" xfId="2374" xr:uid="{00000000-0005-0000-0000-00004B090000}"/>
    <cellStyle name="Normal 3 21 2 5 2" xfId="2375" xr:uid="{00000000-0005-0000-0000-00004C090000}"/>
    <cellStyle name="Normal 3 21 2 6" xfId="2376" xr:uid="{00000000-0005-0000-0000-00004D090000}"/>
    <cellStyle name="Normal 3 21 2 6 2" xfId="2377" xr:uid="{00000000-0005-0000-0000-00004E090000}"/>
    <cellStyle name="Normal 3 21 2 7" xfId="2378" xr:uid="{00000000-0005-0000-0000-00004F090000}"/>
    <cellStyle name="Normal 3 21 2 7 2" xfId="2379" xr:uid="{00000000-0005-0000-0000-000050090000}"/>
    <cellStyle name="Normal 3 21 2 8" xfId="2380" xr:uid="{00000000-0005-0000-0000-000051090000}"/>
    <cellStyle name="Normal 3 21 2 8 2" xfId="2381" xr:uid="{00000000-0005-0000-0000-000052090000}"/>
    <cellStyle name="Normal 3 21 2 9" xfId="2382" xr:uid="{00000000-0005-0000-0000-000053090000}"/>
    <cellStyle name="Normal 3 21 2 9 2" xfId="2383" xr:uid="{00000000-0005-0000-0000-000054090000}"/>
    <cellStyle name="Normal 3 21 3" xfId="2384" xr:uid="{00000000-0005-0000-0000-000055090000}"/>
    <cellStyle name="Normal 3 21 3 2" xfId="2385" xr:uid="{00000000-0005-0000-0000-000056090000}"/>
    <cellStyle name="Normal 3 21 4" xfId="2386" xr:uid="{00000000-0005-0000-0000-000057090000}"/>
    <cellStyle name="Normal 3 21 4 2" xfId="2387" xr:uid="{00000000-0005-0000-0000-000058090000}"/>
    <cellStyle name="Normal 3 21 5" xfId="2388" xr:uid="{00000000-0005-0000-0000-000059090000}"/>
    <cellStyle name="Normal 3 21 5 2" xfId="2389" xr:uid="{00000000-0005-0000-0000-00005A090000}"/>
    <cellStyle name="Normal 3 21 6" xfId="2390" xr:uid="{00000000-0005-0000-0000-00005B090000}"/>
    <cellStyle name="Normal 3 21 6 2" xfId="2391" xr:uid="{00000000-0005-0000-0000-00005C090000}"/>
    <cellStyle name="Normal 3 21 7" xfId="2392" xr:uid="{00000000-0005-0000-0000-00005D090000}"/>
    <cellStyle name="Normal 3 21 7 2" xfId="2393" xr:uid="{00000000-0005-0000-0000-00005E090000}"/>
    <cellStyle name="Normal 3 21 8" xfId="2394" xr:uid="{00000000-0005-0000-0000-00005F090000}"/>
    <cellStyle name="Normal 3 21 8 2" xfId="2395" xr:uid="{00000000-0005-0000-0000-000060090000}"/>
    <cellStyle name="Normal 3 21 9" xfId="2396" xr:uid="{00000000-0005-0000-0000-000061090000}"/>
    <cellStyle name="Normal 3 21 9 2" xfId="2397" xr:uid="{00000000-0005-0000-0000-000062090000}"/>
    <cellStyle name="Normal 3 22" xfId="2398" xr:uid="{00000000-0005-0000-0000-000063090000}"/>
    <cellStyle name="Normal 3 22 10" xfId="2399" xr:uid="{00000000-0005-0000-0000-000064090000}"/>
    <cellStyle name="Normal 3 22 10 2" xfId="2400" xr:uid="{00000000-0005-0000-0000-000065090000}"/>
    <cellStyle name="Normal 3 22 11" xfId="2401" xr:uid="{00000000-0005-0000-0000-000066090000}"/>
    <cellStyle name="Normal 3 22 11 2" xfId="2402" xr:uid="{00000000-0005-0000-0000-000067090000}"/>
    <cellStyle name="Normal 3 22 12" xfId="2403" xr:uid="{00000000-0005-0000-0000-000068090000}"/>
    <cellStyle name="Normal 3 22 12 2" xfId="2404" xr:uid="{00000000-0005-0000-0000-000069090000}"/>
    <cellStyle name="Normal 3 22 13" xfId="2405" xr:uid="{00000000-0005-0000-0000-00006A090000}"/>
    <cellStyle name="Normal 3 22 13 2" xfId="2406" xr:uid="{00000000-0005-0000-0000-00006B090000}"/>
    <cellStyle name="Normal 3 22 14" xfId="2407" xr:uid="{00000000-0005-0000-0000-00006C090000}"/>
    <cellStyle name="Normal 3 22 2" xfId="2408" xr:uid="{00000000-0005-0000-0000-00006D090000}"/>
    <cellStyle name="Normal 3 22 2 10" xfId="2409" xr:uid="{00000000-0005-0000-0000-00006E090000}"/>
    <cellStyle name="Normal 3 22 2 10 2" xfId="2410" xr:uid="{00000000-0005-0000-0000-00006F090000}"/>
    <cellStyle name="Normal 3 22 2 11" xfId="2411" xr:uid="{00000000-0005-0000-0000-000070090000}"/>
    <cellStyle name="Normal 3 22 2 11 2" xfId="2412" xr:uid="{00000000-0005-0000-0000-000071090000}"/>
    <cellStyle name="Normal 3 22 2 12" xfId="2413" xr:uid="{00000000-0005-0000-0000-000072090000}"/>
    <cellStyle name="Normal 3 22 2 12 2" xfId="2414" xr:uid="{00000000-0005-0000-0000-000073090000}"/>
    <cellStyle name="Normal 3 22 2 13" xfId="2415" xr:uid="{00000000-0005-0000-0000-000074090000}"/>
    <cellStyle name="Normal 3 22 2 2" xfId="2416" xr:uid="{00000000-0005-0000-0000-000075090000}"/>
    <cellStyle name="Normal 3 22 2 2 2" xfId="2417" xr:uid="{00000000-0005-0000-0000-000076090000}"/>
    <cellStyle name="Normal 3 22 2 3" xfId="2418" xr:uid="{00000000-0005-0000-0000-000077090000}"/>
    <cellStyle name="Normal 3 22 2 3 2" xfId="2419" xr:uid="{00000000-0005-0000-0000-000078090000}"/>
    <cellStyle name="Normal 3 22 2 4" xfId="2420" xr:uid="{00000000-0005-0000-0000-000079090000}"/>
    <cellStyle name="Normal 3 22 2 4 2" xfId="2421" xr:uid="{00000000-0005-0000-0000-00007A090000}"/>
    <cellStyle name="Normal 3 22 2 5" xfId="2422" xr:uid="{00000000-0005-0000-0000-00007B090000}"/>
    <cellStyle name="Normal 3 22 2 5 2" xfId="2423" xr:uid="{00000000-0005-0000-0000-00007C090000}"/>
    <cellStyle name="Normal 3 22 2 6" xfId="2424" xr:uid="{00000000-0005-0000-0000-00007D090000}"/>
    <cellStyle name="Normal 3 22 2 6 2" xfId="2425" xr:uid="{00000000-0005-0000-0000-00007E090000}"/>
    <cellStyle name="Normal 3 22 2 7" xfId="2426" xr:uid="{00000000-0005-0000-0000-00007F090000}"/>
    <cellStyle name="Normal 3 22 2 7 2" xfId="2427" xr:uid="{00000000-0005-0000-0000-000080090000}"/>
    <cellStyle name="Normal 3 22 2 8" xfId="2428" xr:uid="{00000000-0005-0000-0000-000081090000}"/>
    <cellStyle name="Normal 3 22 2 8 2" xfId="2429" xr:uid="{00000000-0005-0000-0000-000082090000}"/>
    <cellStyle name="Normal 3 22 2 9" xfId="2430" xr:uid="{00000000-0005-0000-0000-000083090000}"/>
    <cellStyle name="Normal 3 22 2 9 2" xfId="2431" xr:uid="{00000000-0005-0000-0000-000084090000}"/>
    <cellStyle name="Normal 3 22 3" xfId="2432" xr:uid="{00000000-0005-0000-0000-000085090000}"/>
    <cellStyle name="Normal 3 22 3 2" xfId="2433" xr:uid="{00000000-0005-0000-0000-000086090000}"/>
    <cellStyle name="Normal 3 22 4" xfId="2434" xr:uid="{00000000-0005-0000-0000-000087090000}"/>
    <cellStyle name="Normal 3 22 4 2" xfId="2435" xr:uid="{00000000-0005-0000-0000-000088090000}"/>
    <cellStyle name="Normal 3 22 5" xfId="2436" xr:uid="{00000000-0005-0000-0000-000089090000}"/>
    <cellStyle name="Normal 3 22 5 2" xfId="2437" xr:uid="{00000000-0005-0000-0000-00008A090000}"/>
    <cellStyle name="Normal 3 22 6" xfId="2438" xr:uid="{00000000-0005-0000-0000-00008B090000}"/>
    <cellStyle name="Normal 3 22 6 2" xfId="2439" xr:uid="{00000000-0005-0000-0000-00008C090000}"/>
    <cellStyle name="Normal 3 22 7" xfId="2440" xr:uid="{00000000-0005-0000-0000-00008D090000}"/>
    <cellStyle name="Normal 3 22 7 2" xfId="2441" xr:uid="{00000000-0005-0000-0000-00008E090000}"/>
    <cellStyle name="Normal 3 22 8" xfId="2442" xr:uid="{00000000-0005-0000-0000-00008F090000}"/>
    <cellStyle name="Normal 3 22 8 2" xfId="2443" xr:uid="{00000000-0005-0000-0000-000090090000}"/>
    <cellStyle name="Normal 3 22 9" xfId="2444" xr:uid="{00000000-0005-0000-0000-000091090000}"/>
    <cellStyle name="Normal 3 22 9 2" xfId="2445" xr:uid="{00000000-0005-0000-0000-000092090000}"/>
    <cellStyle name="Normal 3 23" xfId="2446" xr:uid="{00000000-0005-0000-0000-000093090000}"/>
    <cellStyle name="Normal 3 23 10" xfId="2447" xr:uid="{00000000-0005-0000-0000-000094090000}"/>
    <cellStyle name="Normal 3 23 10 2" xfId="2448" xr:uid="{00000000-0005-0000-0000-000095090000}"/>
    <cellStyle name="Normal 3 23 11" xfId="2449" xr:uid="{00000000-0005-0000-0000-000096090000}"/>
    <cellStyle name="Normal 3 23 11 2" xfId="2450" xr:uid="{00000000-0005-0000-0000-000097090000}"/>
    <cellStyle name="Normal 3 23 12" xfId="2451" xr:uid="{00000000-0005-0000-0000-000098090000}"/>
    <cellStyle name="Normal 3 23 12 2" xfId="2452" xr:uid="{00000000-0005-0000-0000-000099090000}"/>
    <cellStyle name="Normal 3 23 13" xfId="2453" xr:uid="{00000000-0005-0000-0000-00009A090000}"/>
    <cellStyle name="Normal 3 23 13 2" xfId="2454" xr:uid="{00000000-0005-0000-0000-00009B090000}"/>
    <cellStyle name="Normal 3 23 14" xfId="2455" xr:uid="{00000000-0005-0000-0000-00009C090000}"/>
    <cellStyle name="Normal 3 23 2" xfId="2456" xr:uid="{00000000-0005-0000-0000-00009D090000}"/>
    <cellStyle name="Normal 3 23 2 10" xfId="2457" xr:uid="{00000000-0005-0000-0000-00009E090000}"/>
    <cellStyle name="Normal 3 23 2 10 2" xfId="2458" xr:uid="{00000000-0005-0000-0000-00009F090000}"/>
    <cellStyle name="Normal 3 23 2 11" xfId="2459" xr:uid="{00000000-0005-0000-0000-0000A0090000}"/>
    <cellStyle name="Normal 3 23 2 11 2" xfId="2460" xr:uid="{00000000-0005-0000-0000-0000A1090000}"/>
    <cellStyle name="Normal 3 23 2 12" xfId="2461" xr:uid="{00000000-0005-0000-0000-0000A2090000}"/>
    <cellStyle name="Normal 3 23 2 12 2" xfId="2462" xr:uid="{00000000-0005-0000-0000-0000A3090000}"/>
    <cellStyle name="Normal 3 23 2 13" xfId="2463" xr:uid="{00000000-0005-0000-0000-0000A4090000}"/>
    <cellStyle name="Normal 3 23 2 2" xfId="2464" xr:uid="{00000000-0005-0000-0000-0000A5090000}"/>
    <cellStyle name="Normal 3 23 2 2 2" xfId="2465" xr:uid="{00000000-0005-0000-0000-0000A6090000}"/>
    <cellStyle name="Normal 3 23 2 3" xfId="2466" xr:uid="{00000000-0005-0000-0000-0000A7090000}"/>
    <cellStyle name="Normal 3 23 2 3 2" xfId="2467" xr:uid="{00000000-0005-0000-0000-0000A8090000}"/>
    <cellStyle name="Normal 3 23 2 4" xfId="2468" xr:uid="{00000000-0005-0000-0000-0000A9090000}"/>
    <cellStyle name="Normal 3 23 2 4 2" xfId="2469" xr:uid="{00000000-0005-0000-0000-0000AA090000}"/>
    <cellStyle name="Normal 3 23 2 5" xfId="2470" xr:uid="{00000000-0005-0000-0000-0000AB090000}"/>
    <cellStyle name="Normal 3 23 2 5 2" xfId="2471" xr:uid="{00000000-0005-0000-0000-0000AC090000}"/>
    <cellStyle name="Normal 3 23 2 6" xfId="2472" xr:uid="{00000000-0005-0000-0000-0000AD090000}"/>
    <cellStyle name="Normal 3 23 2 6 2" xfId="2473" xr:uid="{00000000-0005-0000-0000-0000AE090000}"/>
    <cellStyle name="Normal 3 23 2 7" xfId="2474" xr:uid="{00000000-0005-0000-0000-0000AF090000}"/>
    <cellStyle name="Normal 3 23 2 7 2" xfId="2475" xr:uid="{00000000-0005-0000-0000-0000B0090000}"/>
    <cellStyle name="Normal 3 23 2 8" xfId="2476" xr:uid="{00000000-0005-0000-0000-0000B1090000}"/>
    <cellStyle name="Normal 3 23 2 8 2" xfId="2477" xr:uid="{00000000-0005-0000-0000-0000B2090000}"/>
    <cellStyle name="Normal 3 23 2 9" xfId="2478" xr:uid="{00000000-0005-0000-0000-0000B3090000}"/>
    <cellStyle name="Normal 3 23 2 9 2" xfId="2479" xr:uid="{00000000-0005-0000-0000-0000B4090000}"/>
    <cellStyle name="Normal 3 23 3" xfId="2480" xr:uid="{00000000-0005-0000-0000-0000B5090000}"/>
    <cellStyle name="Normal 3 23 3 2" xfId="2481" xr:uid="{00000000-0005-0000-0000-0000B6090000}"/>
    <cellStyle name="Normal 3 23 4" xfId="2482" xr:uid="{00000000-0005-0000-0000-0000B7090000}"/>
    <cellStyle name="Normal 3 23 4 2" xfId="2483" xr:uid="{00000000-0005-0000-0000-0000B8090000}"/>
    <cellStyle name="Normal 3 23 5" xfId="2484" xr:uid="{00000000-0005-0000-0000-0000B9090000}"/>
    <cellStyle name="Normal 3 23 5 2" xfId="2485" xr:uid="{00000000-0005-0000-0000-0000BA090000}"/>
    <cellStyle name="Normal 3 23 6" xfId="2486" xr:uid="{00000000-0005-0000-0000-0000BB090000}"/>
    <cellStyle name="Normal 3 23 6 2" xfId="2487" xr:uid="{00000000-0005-0000-0000-0000BC090000}"/>
    <cellStyle name="Normal 3 23 7" xfId="2488" xr:uid="{00000000-0005-0000-0000-0000BD090000}"/>
    <cellStyle name="Normal 3 23 7 2" xfId="2489" xr:uid="{00000000-0005-0000-0000-0000BE090000}"/>
    <cellStyle name="Normal 3 23 8" xfId="2490" xr:uid="{00000000-0005-0000-0000-0000BF090000}"/>
    <cellStyle name="Normal 3 23 8 2" xfId="2491" xr:uid="{00000000-0005-0000-0000-0000C0090000}"/>
    <cellStyle name="Normal 3 23 9" xfId="2492" xr:uid="{00000000-0005-0000-0000-0000C1090000}"/>
    <cellStyle name="Normal 3 23 9 2" xfId="2493" xr:uid="{00000000-0005-0000-0000-0000C2090000}"/>
    <cellStyle name="Normal 3 24" xfId="2494" xr:uid="{00000000-0005-0000-0000-0000C3090000}"/>
    <cellStyle name="Normal 3 24 10" xfId="2495" xr:uid="{00000000-0005-0000-0000-0000C4090000}"/>
    <cellStyle name="Normal 3 24 10 2" xfId="2496" xr:uid="{00000000-0005-0000-0000-0000C5090000}"/>
    <cellStyle name="Normal 3 24 11" xfId="2497" xr:uid="{00000000-0005-0000-0000-0000C6090000}"/>
    <cellStyle name="Normal 3 24 11 2" xfId="2498" xr:uid="{00000000-0005-0000-0000-0000C7090000}"/>
    <cellStyle name="Normal 3 24 12" xfId="2499" xr:uid="{00000000-0005-0000-0000-0000C8090000}"/>
    <cellStyle name="Normal 3 24 12 2" xfId="2500" xr:uid="{00000000-0005-0000-0000-0000C9090000}"/>
    <cellStyle name="Normal 3 24 13" xfId="2501" xr:uid="{00000000-0005-0000-0000-0000CA090000}"/>
    <cellStyle name="Normal 3 24 13 2" xfId="2502" xr:uid="{00000000-0005-0000-0000-0000CB090000}"/>
    <cellStyle name="Normal 3 24 14" xfId="2503" xr:uid="{00000000-0005-0000-0000-0000CC090000}"/>
    <cellStyle name="Normal 3 24 2" xfId="2504" xr:uid="{00000000-0005-0000-0000-0000CD090000}"/>
    <cellStyle name="Normal 3 24 2 10" xfId="2505" xr:uid="{00000000-0005-0000-0000-0000CE090000}"/>
    <cellStyle name="Normal 3 24 2 10 2" xfId="2506" xr:uid="{00000000-0005-0000-0000-0000CF090000}"/>
    <cellStyle name="Normal 3 24 2 11" xfId="2507" xr:uid="{00000000-0005-0000-0000-0000D0090000}"/>
    <cellStyle name="Normal 3 24 2 11 2" xfId="2508" xr:uid="{00000000-0005-0000-0000-0000D1090000}"/>
    <cellStyle name="Normal 3 24 2 12" xfId="2509" xr:uid="{00000000-0005-0000-0000-0000D2090000}"/>
    <cellStyle name="Normal 3 24 2 12 2" xfId="2510" xr:uid="{00000000-0005-0000-0000-0000D3090000}"/>
    <cellStyle name="Normal 3 24 2 13" xfId="2511" xr:uid="{00000000-0005-0000-0000-0000D4090000}"/>
    <cellStyle name="Normal 3 24 2 2" xfId="2512" xr:uid="{00000000-0005-0000-0000-0000D5090000}"/>
    <cellStyle name="Normal 3 24 2 2 2" xfId="2513" xr:uid="{00000000-0005-0000-0000-0000D6090000}"/>
    <cellStyle name="Normal 3 24 2 3" xfId="2514" xr:uid="{00000000-0005-0000-0000-0000D7090000}"/>
    <cellStyle name="Normal 3 24 2 3 2" xfId="2515" xr:uid="{00000000-0005-0000-0000-0000D8090000}"/>
    <cellStyle name="Normal 3 24 2 4" xfId="2516" xr:uid="{00000000-0005-0000-0000-0000D9090000}"/>
    <cellStyle name="Normal 3 24 2 4 2" xfId="2517" xr:uid="{00000000-0005-0000-0000-0000DA090000}"/>
    <cellStyle name="Normal 3 24 2 5" xfId="2518" xr:uid="{00000000-0005-0000-0000-0000DB090000}"/>
    <cellStyle name="Normal 3 24 2 5 2" xfId="2519" xr:uid="{00000000-0005-0000-0000-0000DC090000}"/>
    <cellStyle name="Normal 3 24 2 6" xfId="2520" xr:uid="{00000000-0005-0000-0000-0000DD090000}"/>
    <cellStyle name="Normal 3 24 2 6 2" xfId="2521" xr:uid="{00000000-0005-0000-0000-0000DE090000}"/>
    <cellStyle name="Normal 3 24 2 7" xfId="2522" xr:uid="{00000000-0005-0000-0000-0000DF090000}"/>
    <cellStyle name="Normal 3 24 2 7 2" xfId="2523" xr:uid="{00000000-0005-0000-0000-0000E0090000}"/>
    <cellStyle name="Normal 3 24 2 8" xfId="2524" xr:uid="{00000000-0005-0000-0000-0000E1090000}"/>
    <cellStyle name="Normal 3 24 2 8 2" xfId="2525" xr:uid="{00000000-0005-0000-0000-0000E2090000}"/>
    <cellStyle name="Normal 3 24 2 9" xfId="2526" xr:uid="{00000000-0005-0000-0000-0000E3090000}"/>
    <cellStyle name="Normal 3 24 2 9 2" xfId="2527" xr:uid="{00000000-0005-0000-0000-0000E4090000}"/>
    <cellStyle name="Normal 3 24 3" xfId="2528" xr:uid="{00000000-0005-0000-0000-0000E5090000}"/>
    <cellStyle name="Normal 3 24 3 2" xfId="2529" xr:uid="{00000000-0005-0000-0000-0000E6090000}"/>
    <cellStyle name="Normal 3 24 4" xfId="2530" xr:uid="{00000000-0005-0000-0000-0000E7090000}"/>
    <cellStyle name="Normal 3 24 4 2" xfId="2531" xr:uid="{00000000-0005-0000-0000-0000E8090000}"/>
    <cellStyle name="Normal 3 24 5" xfId="2532" xr:uid="{00000000-0005-0000-0000-0000E9090000}"/>
    <cellStyle name="Normal 3 24 5 2" xfId="2533" xr:uid="{00000000-0005-0000-0000-0000EA090000}"/>
    <cellStyle name="Normal 3 24 6" xfId="2534" xr:uid="{00000000-0005-0000-0000-0000EB090000}"/>
    <cellStyle name="Normal 3 24 6 2" xfId="2535" xr:uid="{00000000-0005-0000-0000-0000EC090000}"/>
    <cellStyle name="Normal 3 24 7" xfId="2536" xr:uid="{00000000-0005-0000-0000-0000ED090000}"/>
    <cellStyle name="Normal 3 24 7 2" xfId="2537" xr:uid="{00000000-0005-0000-0000-0000EE090000}"/>
    <cellStyle name="Normal 3 24 8" xfId="2538" xr:uid="{00000000-0005-0000-0000-0000EF090000}"/>
    <cellStyle name="Normal 3 24 8 2" xfId="2539" xr:uid="{00000000-0005-0000-0000-0000F0090000}"/>
    <cellStyle name="Normal 3 24 9" xfId="2540" xr:uid="{00000000-0005-0000-0000-0000F1090000}"/>
    <cellStyle name="Normal 3 24 9 2" xfId="2541" xr:uid="{00000000-0005-0000-0000-0000F2090000}"/>
    <cellStyle name="Normal 3 25" xfId="2542" xr:uid="{00000000-0005-0000-0000-0000F3090000}"/>
    <cellStyle name="Normal 3 25 10" xfId="2543" xr:uid="{00000000-0005-0000-0000-0000F4090000}"/>
    <cellStyle name="Normal 3 25 10 2" xfId="2544" xr:uid="{00000000-0005-0000-0000-0000F5090000}"/>
    <cellStyle name="Normal 3 25 11" xfId="2545" xr:uid="{00000000-0005-0000-0000-0000F6090000}"/>
    <cellStyle name="Normal 3 25 11 2" xfId="2546" xr:uid="{00000000-0005-0000-0000-0000F7090000}"/>
    <cellStyle name="Normal 3 25 12" xfId="2547" xr:uid="{00000000-0005-0000-0000-0000F8090000}"/>
    <cellStyle name="Normal 3 25 12 2" xfId="2548" xr:uid="{00000000-0005-0000-0000-0000F9090000}"/>
    <cellStyle name="Normal 3 25 13" xfId="2549" xr:uid="{00000000-0005-0000-0000-0000FA090000}"/>
    <cellStyle name="Normal 3 25 13 2" xfId="2550" xr:uid="{00000000-0005-0000-0000-0000FB090000}"/>
    <cellStyle name="Normal 3 25 14" xfId="2551" xr:uid="{00000000-0005-0000-0000-0000FC090000}"/>
    <cellStyle name="Normal 3 25 2" xfId="2552" xr:uid="{00000000-0005-0000-0000-0000FD090000}"/>
    <cellStyle name="Normal 3 25 2 10" xfId="2553" xr:uid="{00000000-0005-0000-0000-0000FE090000}"/>
    <cellStyle name="Normal 3 25 2 10 2" xfId="2554" xr:uid="{00000000-0005-0000-0000-0000FF090000}"/>
    <cellStyle name="Normal 3 25 2 11" xfId="2555" xr:uid="{00000000-0005-0000-0000-0000000A0000}"/>
    <cellStyle name="Normal 3 25 2 11 2" xfId="2556" xr:uid="{00000000-0005-0000-0000-0000010A0000}"/>
    <cellStyle name="Normal 3 25 2 12" xfId="2557" xr:uid="{00000000-0005-0000-0000-0000020A0000}"/>
    <cellStyle name="Normal 3 25 2 12 2" xfId="2558" xr:uid="{00000000-0005-0000-0000-0000030A0000}"/>
    <cellStyle name="Normal 3 25 2 13" xfId="2559" xr:uid="{00000000-0005-0000-0000-0000040A0000}"/>
    <cellStyle name="Normal 3 25 2 2" xfId="2560" xr:uid="{00000000-0005-0000-0000-0000050A0000}"/>
    <cellStyle name="Normal 3 25 2 2 2" xfId="2561" xr:uid="{00000000-0005-0000-0000-0000060A0000}"/>
    <cellStyle name="Normal 3 25 2 3" xfId="2562" xr:uid="{00000000-0005-0000-0000-0000070A0000}"/>
    <cellStyle name="Normal 3 25 2 3 2" xfId="2563" xr:uid="{00000000-0005-0000-0000-0000080A0000}"/>
    <cellStyle name="Normal 3 25 2 4" xfId="2564" xr:uid="{00000000-0005-0000-0000-0000090A0000}"/>
    <cellStyle name="Normal 3 25 2 4 2" xfId="2565" xr:uid="{00000000-0005-0000-0000-00000A0A0000}"/>
    <cellStyle name="Normal 3 25 2 5" xfId="2566" xr:uid="{00000000-0005-0000-0000-00000B0A0000}"/>
    <cellStyle name="Normal 3 25 2 5 2" xfId="2567" xr:uid="{00000000-0005-0000-0000-00000C0A0000}"/>
    <cellStyle name="Normal 3 25 2 6" xfId="2568" xr:uid="{00000000-0005-0000-0000-00000D0A0000}"/>
    <cellStyle name="Normal 3 25 2 6 2" xfId="2569" xr:uid="{00000000-0005-0000-0000-00000E0A0000}"/>
    <cellStyle name="Normal 3 25 2 7" xfId="2570" xr:uid="{00000000-0005-0000-0000-00000F0A0000}"/>
    <cellStyle name="Normal 3 25 2 7 2" xfId="2571" xr:uid="{00000000-0005-0000-0000-0000100A0000}"/>
    <cellStyle name="Normal 3 25 2 8" xfId="2572" xr:uid="{00000000-0005-0000-0000-0000110A0000}"/>
    <cellStyle name="Normal 3 25 2 8 2" xfId="2573" xr:uid="{00000000-0005-0000-0000-0000120A0000}"/>
    <cellStyle name="Normal 3 25 2 9" xfId="2574" xr:uid="{00000000-0005-0000-0000-0000130A0000}"/>
    <cellStyle name="Normal 3 25 2 9 2" xfId="2575" xr:uid="{00000000-0005-0000-0000-0000140A0000}"/>
    <cellStyle name="Normal 3 25 3" xfId="2576" xr:uid="{00000000-0005-0000-0000-0000150A0000}"/>
    <cellStyle name="Normal 3 25 3 2" xfId="2577" xr:uid="{00000000-0005-0000-0000-0000160A0000}"/>
    <cellStyle name="Normal 3 25 4" xfId="2578" xr:uid="{00000000-0005-0000-0000-0000170A0000}"/>
    <cellStyle name="Normal 3 25 4 2" xfId="2579" xr:uid="{00000000-0005-0000-0000-0000180A0000}"/>
    <cellStyle name="Normal 3 25 5" xfId="2580" xr:uid="{00000000-0005-0000-0000-0000190A0000}"/>
    <cellStyle name="Normal 3 25 5 2" xfId="2581" xr:uid="{00000000-0005-0000-0000-00001A0A0000}"/>
    <cellStyle name="Normal 3 25 6" xfId="2582" xr:uid="{00000000-0005-0000-0000-00001B0A0000}"/>
    <cellStyle name="Normal 3 25 6 2" xfId="2583" xr:uid="{00000000-0005-0000-0000-00001C0A0000}"/>
    <cellStyle name="Normal 3 25 7" xfId="2584" xr:uid="{00000000-0005-0000-0000-00001D0A0000}"/>
    <cellStyle name="Normal 3 25 7 2" xfId="2585" xr:uid="{00000000-0005-0000-0000-00001E0A0000}"/>
    <cellStyle name="Normal 3 25 8" xfId="2586" xr:uid="{00000000-0005-0000-0000-00001F0A0000}"/>
    <cellStyle name="Normal 3 25 8 2" xfId="2587" xr:uid="{00000000-0005-0000-0000-0000200A0000}"/>
    <cellStyle name="Normal 3 25 9" xfId="2588" xr:uid="{00000000-0005-0000-0000-0000210A0000}"/>
    <cellStyle name="Normal 3 25 9 2" xfId="2589" xr:uid="{00000000-0005-0000-0000-0000220A0000}"/>
    <cellStyle name="Normal 3 26" xfId="2590" xr:uid="{00000000-0005-0000-0000-0000230A0000}"/>
    <cellStyle name="Normal 3 26 10" xfId="2591" xr:uid="{00000000-0005-0000-0000-0000240A0000}"/>
    <cellStyle name="Normal 3 26 10 2" xfId="2592" xr:uid="{00000000-0005-0000-0000-0000250A0000}"/>
    <cellStyle name="Normal 3 26 11" xfId="2593" xr:uid="{00000000-0005-0000-0000-0000260A0000}"/>
    <cellStyle name="Normal 3 26 11 2" xfId="2594" xr:uid="{00000000-0005-0000-0000-0000270A0000}"/>
    <cellStyle name="Normal 3 26 12" xfId="2595" xr:uid="{00000000-0005-0000-0000-0000280A0000}"/>
    <cellStyle name="Normal 3 26 12 2" xfId="2596" xr:uid="{00000000-0005-0000-0000-0000290A0000}"/>
    <cellStyle name="Normal 3 26 13" xfId="2597" xr:uid="{00000000-0005-0000-0000-00002A0A0000}"/>
    <cellStyle name="Normal 3 26 13 2" xfId="2598" xr:uid="{00000000-0005-0000-0000-00002B0A0000}"/>
    <cellStyle name="Normal 3 26 14" xfId="2599" xr:uid="{00000000-0005-0000-0000-00002C0A0000}"/>
    <cellStyle name="Normal 3 26 2" xfId="2600" xr:uid="{00000000-0005-0000-0000-00002D0A0000}"/>
    <cellStyle name="Normal 3 26 2 10" xfId="2601" xr:uid="{00000000-0005-0000-0000-00002E0A0000}"/>
    <cellStyle name="Normal 3 26 2 10 2" xfId="2602" xr:uid="{00000000-0005-0000-0000-00002F0A0000}"/>
    <cellStyle name="Normal 3 26 2 11" xfId="2603" xr:uid="{00000000-0005-0000-0000-0000300A0000}"/>
    <cellStyle name="Normal 3 26 2 11 2" xfId="2604" xr:uid="{00000000-0005-0000-0000-0000310A0000}"/>
    <cellStyle name="Normal 3 26 2 12" xfId="2605" xr:uid="{00000000-0005-0000-0000-0000320A0000}"/>
    <cellStyle name="Normal 3 26 2 12 2" xfId="2606" xr:uid="{00000000-0005-0000-0000-0000330A0000}"/>
    <cellStyle name="Normal 3 26 2 13" xfId="2607" xr:uid="{00000000-0005-0000-0000-0000340A0000}"/>
    <cellStyle name="Normal 3 26 2 2" xfId="2608" xr:uid="{00000000-0005-0000-0000-0000350A0000}"/>
    <cellStyle name="Normal 3 26 2 2 2" xfId="2609" xr:uid="{00000000-0005-0000-0000-0000360A0000}"/>
    <cellStyle name="Normal 3 26 2 3" xfId="2610" xr:uid="{00000000-0005-0000-0000-0000370A0000}"/>
    <cellStyle name="Normal 3 26 2 3 2" xfId="2611" xr:uid="{00000000-0005-0000-0000-0000380A0000}"/>
    <cellStyle name="Normal 3 26 2 4" xfId="2612" xr:uid="{00000000-0005-0000-0000-0000390A0000}"/>
    <cellStyle name="Normal 3 26 2 4 2" xfId="2613" xr:uid="{00000000-0005-0000-0000-00003A0A0000}"/>
    <cellStyle name="Normal 3 26 2 5" xfId="2614" xr:uid="{00000000-0005-0000-0000-00003B0A0000}"/>
    <cellStyle name="Normal 3 26 2 5 2" xfId="2615" xr:uid="{00000000-0005-0000-0000-00003C0A0000}"/>
    <cellStyle name="Normal 3 26 2 6" xfId="2616" xr:uid="{00000000-0005-0000-0000-00003D0A0000}"/>
    <cellStyle name="Normal 3 26 2 6 2" xfId="2617" xr:uid="{00000000-0005-0000-0000-00003E0A0000}"/>
    <cellStyle name="Normal 3 26 2 7" xfId="2618" xr:uid="{00000000-0005-0000-0000-00003F0A0000}"/>
    <cellStyle name="Normal 3 26 2 7 2" xfId="2619" xr:uid="{00000000-0005-0000-0000-0000400A0000}"/>
    <cellStyle name="Normal 3 26 2 8" xfId="2620" xr:uid="{00000000-0005-0000-0000-0000410A0000}"/>
    <cellStyle name="Normal 3 26 2 8 2" xfId="2621" xr:uid="{00000000-0005-0000-0000-0000420A0000}"/>
    <cellStyle name="Normal 3 26 2 9" xfId="2622" xr:uid="{00000000-0005-0000-0000-0000430A0000}"/>
    <cellStyle name="Normal 3 26 2 9 2" xfId="2623" xr:uid="{00000000-0005-0000-0000-0000440A0000}"/>
    <cellStyle name="Normal 3 26 3" xfId="2624" xr:uid="{00000000-0005-0000-0000-0000450A0000}"/>
    <cellStyle name="Normal 3 26 3 2" xfId="2625" xr:uid="{00000000-0005-0000-0000-0000460A0000}"/>
    <cellStyle name="Normal 3 26 4" xfId="2626" xr:uid="{00000000-0005-0000-0000-0000470A0000}"/>
    <cellStyle name="Normal 3 26 4 2" xfId="2627" xr:uid="{00000000-0005-0000-0000-0000480A0000}"/>
    <cellStyle name="Normal 3 26 5" xfId="2628" xr:uid="{00000000-0005-0000-0000-0000490A0000}"/>
    <cellStyle name="Normal 3 26 5 2" xfId="2629" xr:uid="{00000000-0005-0000-0000-00004A0A0000}"/>
    <cellStyle name="Normal 3 26 6" xfId="2630" xr:uid="{00000000-0005-0000-0000-00004B0A0000}"/>
    <cellStyle name="Normal 3 26 6 2" xfId="2631" xr:uid="{00000000-0005-0000-0000-00004C0A0000}"/>
    <cellStyle name="Normal 3 26 7" xfId="2632" xr:uid="{00000000-0005-0000-0000-00004D0A0000}"/>
    <cellStyle name="Normal 3 26 7 2" xfId="2633" xr:uid="{00000000-0005-0000-0000-00004E0A0000}"/>
    <cellStyle name="Normal 3 26 8" xfId="2634" xr:uid="{00000000-0005-0000-0000-00004F0A0000}"/>
    <cellStyle name="Normal 3 26 8 2" xfId="2635" xr:uid="{00000000-0005-0000-0000-0000500A0000}"/>
    <cellStyle name="Normal 3 26 9" xfId="2636" xr:uid="{00000000-0005-0000-0000-0000510A0000}"/>
    <cellStyle name="Normal 3 26 9 2" xfId="2637" xr:uid="{00000000-0005-0000-0000-0000520A0000}"/>
    <cellStyle name="Normal 3 27" xfId="2638" xr:uid="{00000000-0005-0000-0000-0000530A0000}"/>
    <cellStyle name="Normal 3 27 10" xfId="2639" xr:uid="{00000000-0005-0000-0000-0000540A0000}"/>
    <cellStyle name="Normal 3 27 10 2" xfId="2640" xr:uid="{00000000-0005-0000-0000-0000550A0000}"/>
    <cellStyle name="Normal 3 27 11" xfId="2641" xr:uid="{00000000-0005-0000-0000-0000560A0000}"/>
    <cellStyle name="Normal 3 27 11 2" xfId="2642" xr:uid="{00000000-0005-0000-0000-0000570A0000}"/>
    <cellStyle name="Normal 3 27 12" xfId="2643" xr:uid="{00000000-0005-0000-0000-0000580A0000}"/>
    <cellStyle name="Normal 3 27 12 2" xfId="2644" xr:uid="{00000000-0005-0000-0000-0000590A0000}"/>
    <cellStyle name="Normal 3 27 13" xfId="2645" xr:uid="{00000000-0005-0000-0000-00005A0A0000}"/>
    <cellStyle name="Normal 3 27 13 2" xfId="2646" xr:uid="{00000000-0005-0000-0000-00005B0A0000}"/>
    <cellStyle name="Normal 3 27 14" xfId="2647" xr:uid="{00000000-0005-0000-0000-00005C0A0000}"/>
    <cellStyle name="Normal 3 27 2" xfId="2648" xr:uid="{00000000-0005-0000-0000-00005D0A0000}"/>
    <cellStyle name="Normal 3 27 2 10" xfId="2649" xr:uid="{00000000-0005-0000-0000-00005E0A0000}"/>
    <cellStyle name="Normal 3 27 2 10 2" xfId="2650" xr:uid="{00000000-0005-0000-0000-00005F0A0000}"/>
    <cellStyle name="Normal 3 27 2 11" xfId="2651" xr:uid="{00000000-0005-0000-0000-0000600A0000}"/>
    <cellStyle name="Normal 3 27 2 11 2" xfId="2652" xr:uid="{00000000-0005-0000-0000-0000610A0000}"/>
    <cellStyle name="Normal 3 27 2 12" xfId="2653" xr:uid="{00000000-0005-0000-0000-0000620A0000}"/>
    <cellStyle name="Normal 3 27 2 12 2" xfId="2654" xr:uid="{00000000-0005-0000-0000-0000630A0000}"/>
    <cellStyle name="Normal 3 27 2 13" xfId="2655" xr:uid="{00000000-0005-0000-0000-0000640A0000}"/>
    <cellStyle name="Normal 3 27 2 2" xfId="2656" xr:uid="{00000000-0005-0000-0000-0000650A0000}"/>
    <cellStyle name="Normal 3 27 2 2 2" xfId="2657" xr:uid="{00000000-0005-0000-0000-0000660A0000}"/>
    <cellStyle name="Normal 3 27 2 3" xfId="2658" xr:uid="{00000000-0005-0000-0000-0000670A0000}"/>
    <cellStyle name="Normal 3 27 2 3 2" xfId="2659" xr:uid="{00000000-0005-0000-0000-0000680A0000}"/>
    <cellStyle name="Normal 3 27 2 4" xfId="2660" xr:uid="{00000000-0005-0000-0000-0000690A0000}"/>
    <cellStyle name="Normal 3 27 2 4 2" xfId="2661" xr:uid="{00000000-0005-0000-0000-00006A0A0000}"/>
    <cellStyle name="Normal 3 27 2 5" xfId="2662" xr:uid="{00000000-0005-0000-0000-00006B0A0000}"/>
    <cellStyle name="Normal 3 27 2 5 2" xfId="2663" xr:uid="{00000000-0005-0000-0000-00006C0A0000}"/>
    <cellStyle name="Normal 3 27 2 6" xfId="2664" xr:uid="{00000000-0005-0000-0000-00006D0A0000}"/>
    <cellStyle name="Normal 3 27 2 6 2" xfId="2665" xr:uid="{00000000-0005-0000-0000-00006E0A0000}"/>
    <cellStyle name="Normal 3 27 2 7" xfId="2666" xr:uid="{00000000-0005-0000-0000-00006F0A0000}"/>
    <cellStyle name="Normal 3 27 2 7 2" xfId="2667" xr:uid="{00000000-0005-0000-0000-0000700A0000}"/>
    <cellStyle name="Normal 3 27 2 8" xfId="2668" xr:uid="{00000000-0005-0000-0000-0000710A0000}"/>
    <cellStyle name="Normal 3 27 2 8 2" xfId="2669" xr:uid="{00000000-0005-0000-0000-0000720A0000}"/>
    <cellStyle name="Normal 3 27 2 9" xfId="2670" xr:uid="{00000000-0005-0000-0000-0000730A0000}"/>
    <cellStyle name="Normal 3 27 2 9 2" xfId="2671" xr:uid="{00000000-0005-0000-0000-0000740A0000}"/>
    <cellStyle name="Normal 3 27 3" xfId="2672" xr:uid="{00000000-0005-0000-0000-0000750A0000}"/>
    <cellStyle name="Normal 3 27 3 2" xfId="2673" xr:uid="{00000000-0005-0000-0000-0000760A0000}"/>
    <cellStyle name="Normal 3 27 4" xfId="2674" xr:uid="{00000000-0005-0000-0000-0000770A0000}"/>
    <cellStyle name="Normal 3 27 4 2" xfId="2675" xr:uid="{00000000-0005-0000-0000-0000780A0000}"/>
    <cellStyle name="Normal 3 27 5" xfId="2676" xr:uid="{00000000-0005-0000-0000-0000790A0000}"/>
    <cellStyle name="Normal 3 27 5 2" xfId="2677" xr:uid="{00000000-0005-0000-0000-00007A0A0000}"/>
    <cellStyle name="Normal 3 27 6" xfId="2678" xr:uid="{00000000-0005-0000-0000-00007B0A0000}"/>
    <cellStyle name="Normal 3 27 6 2" xfId="2679" xr:uid="{00000000-0005-0000-0000-00007C0A0000}"/>
    <cellStyle name="Normal 3 27 7" xfId="2680" xr:uid="{00000000-0005-0000-0000-00007D0A0000}"/>
    <cellStyle name="Normal 3 27 7 2" xfId="2681" xr:uid="{00000000-0005-0000-0000-00007E0A0000}"/>
    <cellStyle name="Normal 3 27 8" xfId="2682" xr:uid="{00000000-0005-0000-0000-00007F0A0000}"/>
    <cellStyle name="Normal 3 27 8 2" xfId="2683" xr:uid="{00000000-0005-0000-0000-0000800A0000}"/>
    <cellStyle name="Normal 3 27 9" xfId="2684" xr:uid="{00000000-0005-0000-0000-0000810A0000}"/>
    <cellStyle name="Normal 3 27 9 2" xfId="2685" xr:uid="{00000000-0005-0000-0000-0000820A0000}"/>
    <cellStyle name="Normal 3 28" xfId="2686" xr:uid="{00000000-0005-0000-0000-0000830A0000}"/>
    <cellStyle name="Normal 3 28 10" xfId="2687" xr:uid="{00000000-0005-0000-0000-0000840A0000}"/>
    <cellStyle name="Normal 3 28 10 2" xfId="2688" xr:uid="{00000000-0005-0000-0000-0000850A0000}"/>
    <cellStyle name="Normal 3 28 11" xfId="2689" xr:uid="{00000000-0005-0000-0000-0000860A0000}"/>
    <cellStyle name="Normal 3 28 11 2" xfId="2690" xr:uid="{00000000-0005-0000-0000-0000870A0000}"/>
    <cellStyle name="Normal 3 28 12" xfId="2691" xr:uid="{00000000-0005-0000-0000-0000880A0000}"/>
    <cellStyle name="Normal 3 28 12 2" xfId="2692" xr:uid="{00000000-0005-0000-0000-0000890A0000}"/>
    <cellStyle name="Normal 3 28 13" xfId="2693" xr:uid="{00000000-0005-0000-0000-00008A0A0000}"/>
    <cellStyle name="Normal 3 28 13 2" xfId="2694" xr:uid="{00000000-0005-0000-0000-00008B0A0000}"/>
    <cellStyle name="Normal 3 28 14" xfId="2695" xr:uid="{00000000-0005-0000-0000-00008C0A0000}"/>
    <cellStyle name="Normal 3 28 2" xfId="2696" xr:uid="{00000000-0005-0000-0000-00008D0A0000}"/>
    <cellStyle name="Normal 3 28 2 10" xfId="2697" xr:uid="{00000000-0005-0000-0000-00008E0A0000}"/>
    <cellStyle name="Normal 3 28 2 10 2" xfId="2698" xr:uid="{00000000-0005-0000-0000-00008F0A0000}"/>
    <cellStyle name="Normal 3 28 2 11" xfId="2699" xr:uid="{00000000-0005-0000-0000-0000900A0000}"/>
    <cellStyle name="Normal 3 28 2 11 2" xfId="2700" xr:uid="{00000000-0005-0000-0000-0000910A0000}"/>
    <cellStyle name="Normal 3 28 2 12" xfId="2701" xr:uid="{00000000-0005-0000-0000-0000920A0000}"/>
    <cellStyle name="Normal 3 28 2 12 2" xfId="2702" xr:uid="{00000000-0005-0000-0000-0000930A0000}"/>
    <cellStyle name="Normal 3 28 2 13" xfId="2703" xr:uid="{00000000-0005-0000-0000-0000940A0000}"/>
    <cellStyle name="Normal 3 28 2 2" xfId="2704" xr:uid="{00000000-0005-0000-0000-0000950A0000}"/>
    <cellStyle name="Normal 3 28 2 2 2" xfId="2705" xr:uid="{00000000-0005-0000-0000-0000960A0000}"/>
    <cellStyle name="Normal 3 28 2 3" xfId="2706" xr:uid="{00000000-0005-0000-0000-0000970A0000}"/>
    <cellStyle name="Normal 3 28 2 3 2" xfId="2707" xr:uid="{00000000-0005-0000-0000-0000980A0000}"/>
    <cellStyle name="Normal 3 28 2 4" xfId="2708" xr:uid="{00000000-0005-0000-0000-0000990A0000}"/>
    <cellStyle name="Normal 3 28 2 4 2" xfId="2709" xr:uid="{00000000-0005-0000-0000-00009A0A0000}"/>
    <cellStyle name="Normal 3 28 2 5" xfId="2710" xr:uid="{00000000-0005-0000-0000-00009B0A0000}"/>
    <cellStyle name="Normal 3 28 2 5 2" xfId="2711" xr:uid="{00000000-0005-0000-0000-00009C0A0000}"/>
    <cellStyle name="Normal 3 28 2 6" xfId="2712" xr:uid="{00000000-0005-0000-0000-00009D0A0000}"/>
    <cellStyle name="Normal 3 28 2 6 2" xfId="2713" xr:uid="{00000000-0005-0000-0000-00009E0A0000}"/>
    <cellStyle name="Normal 3 28 2 7" xfId="2714" xr:uid="{00000000-0005-0000-0000-00009F0A0000}"/>
    <cellStyle name="Normal 3 28 2 7 2" xfId="2715" xr:uid="{00000000-0005-0000-0000-0000A00A0000}"/>
    <cellStyle name="Normal 3 28 2 8" xfId="2716" xr:uid="{00000000-0005-0000-0000-0000A10A0000}"/>
    <cellStyle name="Normal 3 28 2 8 2" xfId="2717" xr:uid="{00000000-0005-0000-0000-0000A20A0000}"/>
    <cellStyle name="Normal 3 28 2 9" xfId="2718" xr:uid="{00000000-0005-0000-0000-0000A30A0000}"/>
    <cellStyle name="Normal 3 28 2 9 2" xfId="2719" xr:uid="{00000000-0005-0000-0000-0000A40A0000}"/>
    <cellStyle name="Normal 3 28 3" xfId="2720" xr:uid="{00000000-0005-0000-0000-0000A50A0000}"/>
    <cellStyle name="Normal 3 28 3 2" xfId="2721" xr:uid="{00000000-0005-0000-0000-0000A60A0000}"/>
    <cellStyle name="Normal 3 28 4" xfId="2722" xr:uid="{00000000-0005-0000-0000-0000A70A0000}"/>
    <cellStyle name="Normal 3 28 4 2" xfId="2723" xr:uid="{00000000-0005-0000-0000-0000A80A0000}"/>
    <cellStyle name="Normal 3 28 5" xfId="2724" xr:uid="{00000000-0005-0000-0000-0000A90A0000}"/>
    <cellStyle name="Normal 3 28 5 2" xfId="2725" xr:uid="{00000000-0005-0000-0000-0000AA0A0000}"/>
    <cellStyle name="Normal 3 28 6" xfId="2726" xr:uid="{00000000-0005-0000-0000-0000AB0A0000}"/>
    <cellStyle name="Normal 3 28 6 2" xfId="2727" xr:uid="{00000000-0005-0000-0000-0000AC0A0000}"/>
    <cellStyle name="Normal 3 28 7" xfId="2728" xr:uid="{00000000-0005-0000-0000-0000AD0A0000}"/>
    <cellStyle name="Normal 3 28 7 2" xfId="2729" xr:uid="{00000000-0005-0000-0000-0000AE0A0000}"/>
    <cellStyle name="Normal 3 28 8" xfId="2730" xr:uid="{00000000-0005-0000-0000-0000AF0A0000}"/>
    <cellStyle name="Normal 3 28 8 2" xfId="2731" xr:uid="{00000000-0005-0000-0000-0000B00A0000}"/>
    <cellStyle name="Normal 3 28 9" xfId="2732" xr:uid="{00000000-0005-0000-0000-0000B10A0000}"/>
    <cellStyle name="Normal 3 28 9 2" xfId="2733" xr:uid="{00000000-0005-0000-0000-0000B20A0000}"/>
    <cellStyle name="Normal 3 29" xfId="2734" xr:uid="{00000000-0005-0000-0000-0000B30A0000}"/>
    <cellStyle name="Normal 3 29 10" xfId="2735" xr:uid="{00000000-0005-0000-0000-0000B40A0000}"/>
    <cellStyle name="Normal 3 29 10 2" xfId="2736" xr:uid="{00000000-0005-0000-0000-0000B50A0000}"/>
    <cellStyle name="Normal 3 29 11" xfId="2737" xr:uid="{00000000-0005-0000-0000-0000B60A0000}"/>
    <cellStyle name="Normal 3 29 11 2" xfId="2738" xr:uid="{00000000-0005-0000-0000-0000B70A0000}"/>
    <cellStyle name="Normal 3 29 12" xfId="2739" xr:uid="{00000000-0005-0000-0000-0000B80A0000}"/>
    <cellStyle name="Normal 3 29 12 2" xfId="2740" xr:uid="{00000000-0005-0000-0000-0000B90A0000}"/>
    <cellStyle name="Normal 3 29 13" xfId="2741" xr:uid="{00000000-0005-0000-0000-0000BA0A0000}"/>
    <cellStyle name="Normal 3 29 13 2" xfId="2742" xr:uid="{00000000-0005-0000-0000-0000BB0A0000}"/>
    <cellStyle name="Normal 3 29 14" xfId="2743" xr:uid="{00000000-0005-0000-0000-0000BC0A0000}"/>
    <cellStyle name="Normal 3 29 2" xfId="2744" xr:uid="{00000000-0005-0000-0000-0000BD0A0000}"/>
    <cellStyle name="Normal 3 29 2 10" xfId="2745" xr:uid="{00000000-0005-0000-0000-0000BE0A0000}"/>
    <cellStyle name="Normal 3 29 2 10 2" xfId="2746" xr:uid="{00000000-0005-0000-0000-0000BF0A0000}"/>
    <cellStyle name="Normal 3 29 2 11" xfId="2747" xr:uid="{00000000-0005-0000-0000-0000C00A0000}"/>
    <cellStyle name="Normal 3 29 2 11 2" xfId="2748" xr:uid="{00000000-0005-0000-0000-0000C10A0000}"/>
    <cellStyle name="Normal 3 29 2 12" xfId="2749" xr:uid="{00000000-0005-0000-0000-0000C20A0000}"/>
    <cellStyle name="Normal 3 29 2 12 2" xfId="2750" xr:uid="{00000000-0005-0000-0000-0000C30A0000}"/>
    <cellStyle name="Normal 3 29 2 13" xfId="2751" xr:uid="{00000000-0005-0000-0000-0000C40A0000}"/>
    <cellStyle name="Normal 3 29 2 2" xfId="2752" xr:uid="{00000000-0005-0000-0000-0000C50A0000}"/>
    <cellStyle name="Normal 3 29 2 2 2" xfId="2753" xr:uid="{00000000-0005-0000-0000-0000C60A0000}"/>
    <cellStyle name="Normal 3 29 2 3" xfId="2754" xr:uid="{00000000-0005-0000-0000-0000C70A0000}"/>
    <cellStyle name="Normal 3 29 2 3 2" xfId="2755" xr:uid="{00000000-0005-0000-0000-0000C80A0000}"/>
    <cellStyle name="Normal 3 29 2 4" xfId="2756" xr:uid="{00000000-0005-0000-0000-0000C90A0000}"/>
    <cellStyle name="Normal 3 29 2 4 2" xfId="2757" xr:uid="{00000000-0005-0000-0000-0000CA0A0000}"/>
    <cellStyle name="Normal 3 29 2 5" xfId="2758" xr:uid="{00000000-0005-0000-0000-0000CB0A0000}"/>
    <cellStyle name="Normal 3 29 2 5 2" xfId="2759" xr:uid="{00000000-0005-0000-0000-0000CC0A0000}"/>
    <cellStyle name="Normal 3 29 2 6" xfId="2760" xr:uid="{00000000-0005-0000-0000-0000CD0A0000}"/>
    <cellStyle name="Normal 3 29 2 6 2" xfId="2761" xr:uid="{00000000-0005-0000-0000-0000CE0A0000}"/>
    <cellStyle name="Normal 3 29 2 7" xfId="2762" xr:uid="{00000000-0005-0000-0000-0000CF0A0000}"/>
    <cellStyle name="Normal 3 29 2 7 2" xfId="2763" xr:uid="{00000000-0005-0000-0000-0000D00A0000}"/>
    <cellStyle name="Normal 3 29 2 8" xfId="2764" xr:uid="{00000000-0005-0000-0000-0000D10A0000}"/>
    <cellStyle name="Normal 3 29 2 8 2" xfId="2765" xr:uid="{00000000-0005-0000-0000-0000D20A0000}"/>
    <cellStyle name="Normal 3 29 2 9" xfId="2766" xr:uid="{00000000-0005-0000-0000-0000D30A0000}"/>
    <cellStyle name="Normal 3 29 2 9 2" xfId="2767" xr:uid="{00000000-0005-0000-0000-0000D40A0000}"/>
    <cellStyle name="Normal 3 29 3" xfId="2768" xr:uid="{00000000-0005-0000-0000-0000D50A0000}"/>
    <cellStyle name="Normal 3 29 3 2" xfId="2769" xr:uid="{00000000-0005-0000-0000-0000D60A0000}"/>
    <cellStyle name="Normal 3 29 4" xfId="2770" xr:uid="{00000000-0005-0000-0000-0000D70A0000}"/>
    <cellStyle name="Normal 3 29 4 2" xfId="2771" xr:uid="{00000000-0005-0000-0000-0000D80A0000}"/>
    <cellStyle name="Normal 3 29 5" xfId="2772" xr:uid="{00000000-0005-0000-0000-0000D90A0000}"/>
    <cellStyle name="Normal 3 29 5 2" xfId="2773" xr:uid="{00000000-0005-0000-0000-0000DA0A0000}"/>
    <cellStyle name="Normal 3 29 6" xfId="2774" xr:uid="{00000000-0005-0000-0000-0000DB0A0000}"/>
    <cellStyle name="Normal 3 29 6 2" xfId="2775" xr:uid="{00000000-0005-0000-0000-0000DC0A0000}"/>
    <cellStyle name="Normal 3 29 7" xfId="2776" xr:uid="{00000000-0005-0000-0000-0000DD0A0000}"/>
    <cellStyle name="Normal 3 29 7 2" xfId="2777" xr:uid="{00000000-0005-0000-0000-0000DE0A0000}"/>
    <cellStyle name="Normal 3 29 8" xfId="2778" xr:uid="{00000000-0005-0000-0000-0000DF0A0000}"/>
    <cellStyle name="Normal 3 29 8 2" xfId="2779" xr:uid="{00000000-0005-0000-0000-0000E00A0000}"/>
    <cellStyle name="Normal 3 29 9" xfId="2780" xr:uid="{00000000-0005-0000-0000-0000E10A0000}"/>
    <cellStyle name="Normal 3 29 9 2" xfId="2781" xr:uid="{00000000-0005-0000-0000-0000E20A0000}"/>
    <cellStyle name="Normal 3 3" xfId="2782" xr:uid="{00000000-0005-0000-0000-0000E30A0000}"/>
    <cellStyle name="Normal 3 3 10" xfId="2783" xr:uid="{00000000-0005-0000-0000-0000E40A0000}"/>
    <cellStyle name="Normal 3 3 10 2" xfId="2784" xr:uid="{00000000-0005-0000-0000-0000E50A0000}"/>
    <cellStyle name="Normal 3 3 11" xfId="2785" xr:uid="{00000000-0005-0000-0000-0000E60A0000}"/>
    <cellStyle name="Normal 3 3 11 2" xfId="2786" xr:uid="{00000000-0005-0000-0000-0000E70A0000}"/>
    <cellStyle name="Normal 3 3 12" xfId="2787" xr:uid="{00000000-0005-0000-0000-0000E80A0000}"/>
    <cellStyle name="Normal 3 3 12 2" xfId="2788" xr:uid="{00000000-0005-0000-0000-0000E90A0000}"/>
    <cellStyle name="Normal 3 3 13" xfId="2789" xr:uid="{00000000-0005-0000-0000-0000EA0A0000}"/>
    <cellStyle name="Normal 3 3 13 2" xfId="2790" xr:uid="{00000000-0005-0000-0000-0000EB0A0000}"/>
    <cellStyle name="Normal 3 3 14" xfId="2791" xr:uid="{00000000-0005-0000-0000-0000EC0A0000}"/>
    <cellStyle name="Normal 3 3 2" xfId="2792" xr:uid="{00000000-0005-0000-0000-0000ED0A0000}"/>
    <cellStyle name="Normal 3 3 2 10" xfId="2793" xr:uid="{00000000-0005-0000-0000-0000EE0A0000}"/>
    <cellStyle name="Normal 3 3 2 10 2" xfId="2794" xr:uid="{00000000-0005-0000-0000-0000EF0A0000}"/>
    <cellStyle name="Normal 3 3 2 11" xfId="2795" xr:uid="{00000000-0005-0000-0000-0000F00A0000}"/>
    <cellStyle name="Normal 3 3 2 11 2" xfId="2796" xr:uid="{00000000-0005-0000-0000-0000F10A0000}"/>
    <cellStyle name="Normal 3 3 2 12" xfId="2797" xr:uid="{00000000-0005-0000-0000-0000F20A0000}"/>
    <cellStyle name="Normal 3 3 2 12 2" xfId="2798" xr:uid="{00000000-0005-0000-0000-0000F30A0000}"/>
    <cellStyle name="Normal 3 3 2 13" xfId="2799" xr:uid="{00000000-0005-0000-0000-0000F40A0000}"/>
    <cellStyle name="Normal 3 3 2 2" xfId="2800" xr:uid="{00000000-0005-0000-0000-0000F50A0000}"/>
    <cellStyle name="Normal 3 3 2 2 2" xfId="2801" xr:uid="{00000000-0005-0000-0000-0000F60A0000}"/>
    <cellStyle name="Normal 3 3 2 3" xfId="2802" xr:uid="{00000000-0005-0000-0000-0000F70A0000}"/>
    <cellStyle name="Normal 3 3 2 3 2" xfId="2803" xr:uid="{00000000-0005-0000-0000-0000F80A0000}"/>
    <cellStyle name="Normal 3 3 2 4" xfId="2804" xr:uid="{00000000-0005-0000-0000-0000F90A0000}"/>
    <cellStyle name="Normal 3 3 2 4 2" xfId="2805" xr:uid="{00000000-0005-0000-0000-0000FA0A0000}"/>
    <cellStyle name="Normal 3 3 2 5" xfId="2806" xr:uid="{00000000-0005-0000-0000-0000FB0A0000}"/>
    <cellStyle name="Normal 3 3 2 5 2" xfId="2807" xr:uid="{00000000-0005-0000-0000-0000FC0A0000}"/>
    <cellStyle name="Normal 3 3 2 6" xfId="2808" xr:uid="{00000000-0005-0000-0000-0000FD0A0000}"/>
    <cellStyle name="Normal 3 3 2 6 2" xfId="2809" xr:uid="{00000000-0005-0000-0000-0000FE0A0000}"/>
    <cellStyle name="Normal 3 3 2 7" xfId="2810" xr:uid="{00000000-0005-0000-0000-0000FF0A0000}"/>
    <cellStyle name="Normal 3 3 2 7 2" xfId="2811" xr:uid="{00000000-0005-0000-0000-0000000B0000}"/>
    <cellStyle name="Normal 3 3 2 8" xfId="2812" xr:uid="{00000000-0005-0000-0000-0000010B0000}"/>
    <cellStyle name="Normal 3 3 2 8 2" xfId="2813" xr:uid="{00000000-0005-0000-0000-0000020B0000}"/>
    <cellStyle name="Normal 3 3 2 9" xfId="2814" xr:uid="{00000000-0005-0000-0000-0000030B0000}"/>
    <cellStyle name="Normal 3 3 2 9 2" xfId="2815" xr:uid="{00000000-0005-0000-0000-0000040B0000}"/>
    <cellStyle name="Normal 3 3 3" xfId="2816" xr:uid="{00000000-0005-0000-0000-0000050B0000}"/>
    <cellStyle name="Normal 3 3 3 2" xfId="2817" xr:uid="{00000000-0005-0000-0000-0000060B0000}"/>
    <cellStyle name="Normal 3 3 4" xfId="2818" xr:uid="{00000000-0005-0000-0000-0000070B0000}"/>
    <cellStyle name="Normal 3 3 4 2" xfId="2819" xr:uid="{00000000-0005-0000-0000-0000080B0000}"/>
    <cellStyle name="Normal 3 3 5" xfId="2820" xr:uid="{00000000-0005-0000-0000-0000090B0000}"/>
    <cellStyle name="Normal 3 3 5 2" xfId="2821" xr:uid="{00000000-0005-0000-0000-00000A0B0000}"/>
    <cellStyle name="Normal 3 3 6" xfId="2822" xr:uid="{00000000-0005-0000-0000-00000B0B0000}"/>
    <cellStyle name="Normal 3 3 6 2" xfId="2823" xr:uid="{00000000-0005-0000-0000-00000C0B0000}"/>
    <cellStyle name="Normal 3 3 7" xfId="2824" xr:uid="{00000000-0005-0000-0000-00000D0B0000}"/>
    <cellStyle name="Normal 3 3 7 2" xfId="2825" xr:uid="{00000000-0005-0000-0000-00000E0B0000}"/>
    <cellStyle name="Normal 3 3 8" xfId="2826" xr:uid="{00000000-0005-0000-0000-00000F0B0000}"/>
    <cellStyle name="Normal 3 3 8 2" xfId="2827" xr:uid="{00000000-0005-0000-0000-0000100B0000}"/>
    <cellStyle name="Normal 3 3 9" xfId="2828" xr:uid="{00000000-0005-0000-0000-0000110B0000}"/>
    <cellStyle name="Normal 3 3 9 2" xfId="2829" xr:uid="{00000000-0005-0000-0000-0000120B0000}"/>
    <cellStyle name="Normal 3 30" xfId="2830" xr:uid="{00000000-0005-0000-0000-0000130B0000}"/>
    <cellStyle name="Normal 3 30 10" xfId="2831" xr:uid="{00000000-0005-0000-0000-0000140B0000}"/>
    <cellStyle name="Normal 3 30 10 2" xfId="2832" xr:uid="{00000000-0005-0000-0000-0000150B0000}"/>
    <cellStyle name="Normal 3 30 11" xfId="2833" xr:uid="{00000000-0005-0000-0000-0000160B0000}"/>
    <cellStyle name="Normal 3 30 11 2" xfId="2834" xr:uid="{00000000-0005-0000-0000-0000170B0000}"/>
    <cellStyle name="Normal 3 30 12" xfId="2835" xr:uid="{00000000-0005-0000-0000-0000180B0000}"/>
    <cellStyle name="Normal 3 30 12 2" xfId="2836" xr:uid="{00000000-0005-0000-0000-0000190B0000}"/>
    <cellStyle name="Normal 3 30 13" xfId="2837" xr:uid="{00000000-0005-0000-0000-00001A0B0000}"/>
    <cellStyle name="Normal 3 30 13 2" xfId="2838" xr:uid="{00000000-0005-0000-0000-00001B0B0000}"/>
    <cellStyle name="Normal 3 30 14" xfId="2839" xr:uid="{00000000-0005-0000-0000-00001C0B0000}"/>
    <cellStyle name="Normal 3 30 2" xfId="2840" xr:uid="{00000000-0005-0000-0000-00001D0B0000}"/>
    <cellStyle name="Normal 3 30 2 10" xfId="2841" xr:uid="{00000000-0005-0000-0000-00001E0B0000}"/>
    <cellStyle name="Normal 3 30 2 10 2" xfId="2842" xr:uid="{00000000-0005-0000-0000-00001F0B0000}"/>
    <cellStyle name="Normal 3 30 2 11" xfId="2843" xr:uid="{00000000-0005-0000-0000-0000200B0000}"/>
    <cellStyle name="Normal 3 30 2 11 2" xfId="2844" xr:uid="{00000000-0005-0000-0000-0000210B0000}"/>
    <cellStyle name="Normal 3 30 2 12" xfId="2845" xr:uid="{00000000-0005-0000-0000-0000220B0000}"/>
    <cellStyle name="Normal 3 30 2 12 2" xfId="2846" xr:uid="{00000000-0005-0000-0000-0000230B0000}"/>
    <cellStyle name="Normal 3 30 2 13" xfId="2847" xr:uid="{00000000-0005-0000-0000-0000240B0000}"/>
    <cellStyle name="Normal 3 30 2 2" xfId="2848" xr:uid="{00000000-0005-0000-0000-0000250B0000}"/>
    <cellStyle name="Normal 3 30 2 2 2" xfId="2849" xr:uid="{00000000-0005-0000-0000-0000260B0000}"/>
    <cellStyle name="Normal 3 30 2 3" xfId="2850" xr:uid="{00000000-0005-0000-0000-0000270B0000}"/>
    <cellStyle name="Normal 3 30 2 3 2" xfId="2851" xr:uid="{00000000-0005-0000-0000-0000280B0000}"/>
    <cellStyle name="Normal 3 30 2 4" xfId="2852" xr:uid="{00000000-0005-0000-0000-0000290B0000}"/>
    <cellStyle name="Normal 3 30 2 4 2" xfId="2853" xr:uid="{00000000-0005-0000-0000-00002A0B0000}"/>
    <cellStyle name="Normal 3 30 2 5" xfId="2854" xr:uid="{00000000-0005-0000-0000-00002B0B0000}"/>
    <cellStyle name="Normal 3 30 2 5 2" xfId="2855" xr:uid="{00000000-0005-0000-0000-00002C0B0000}"/>
    <cellStyle name="Normal 3 30 2 6" xfId="2856" xr:uid="{00000000-0005-0000-0000-00002D0B0000}"/>
    <cellStyle name="Normal 3 30 2 6 2" xfId="2857" xr:uid="{00000000-0005-0000-0000-00002E0B0000}"/>
    <cellStyle name="Normal 3 30 2 7" xfId="2858" xr:uid="{00000000-0005-0000-0000-00002F0B0000}"/>
    <cellStyle name="Normal 3 30 2 7 2" xfId="2859" xr:uid="{00000000-0005-0000-0000-0000300B0000}"/>
    <cellStyle name="Normal 3 30 2 8" xfId="2860" xr:uid="{00000000-0005-0000-0000-0000310B0000}"/>
    <cellStyle name="Normal 3 30 2 8 2" xfId="2861" xr:uid="{00000000-0005-0000-0000-0000320B0000}"/>
    <cellStyle name="Normal 3 30 2 9" xfId="2862" xr:uid="{00000000-0005-0000-0000-0000330B0000}"/>
    <cellStyle name="Normal 3 30 2 9 2" xfId="2863" xr:uid="{00000000-0005-0000-0000-0000340B0000}"/>
    <cellStyle name="Normal 3 30 3" xfId="2864" xr:uid="{00000000-0005-0000-0000-0000350B0000}"/>
    <cellStyle name="Normal 3 30 3 2" xfId="2865" xr:uid="{00000000-0005-0000-0000-0000360B0000}"/>
    <cellStyle name="Normal 3 30 4" xfId="2866" xr:uid="{00000000-0005-0000-0000-0000370B0000}"/>
    <cellStyle name="Normal 3 30 4 2" xfId="2867" xr:uid="{00000000-0005-0000-0000-0000380B0000}"/>
    <cellStyle name="Normal 3 30 5" xfId="2868" xr:uid="{00000000-0005-0000-0000-0000390B0000}"/>
    <cellStyle name="Normal 3 30 5 2" xfId="2869" xr:uid="{00000000-0005-0000-0000-00003A0B0000}"/>
    <cellStyle name="Normal 3 30 6" xfId="2870" xr:uid="{00000000-0005-0000-0000-00003B0B0000}"/>
    <cellStyle name="Normal 3 30 6 2" xfId="2871" xr:uid="{00000000-0005-0000-0000-00003C0B0000}"/>
    <cellStyle name="Normal 3 30 7" xfId="2872" xr:uid="{00000000-0005-0000-0000-00003D0B0000}"/>
    <cellStyle name="Normal 3 30 7 2" xfId="2873" xr:uid="{00000000-0005-0000-0000-00003E0B0000}"/>
    <cellStyle name="Normal 3 30 8" xfId="2874" xr:uid="{00000000-0005-0000-0000-00003F0B0000}"/>
    <cellStyle name="Normal 3 30 8 2" xfId="2875" xr:uid="{00000000-0005-0000-0000-0000400B0000}"/>
    <cellStyle name="Normal 3 30 9" xfId="2876" xr:uid="{00000000-0005-0000-0000-0000410B0000}"/>
    <cellStyle name="Normal 3 30 9 2" xfId="2877" xr:uid="{00000000-0005-0000-0000-0000420B0000}"/>
    <cellStyle name="Normal 3 31" xfId="2878" xr:uid="{00000000-0005-0000-0000-0000430B0000}"/>
    <cellStyle name="Normal 3 31 10" xfId="2879" xr:uid="{00000000-0005-0000-0000-0000440B0000}"/>
    <cellStyle name="Normal 3 31 10 2" xfId="2880" xr:uid="{00000000-0005-0000-0000-0000450B0000}"/>
    <cellStyle name="Normal 3 31 11" xfId="2881" xr:uid="{00000000-0005-0000-0000-0000460B0000}"/>
    <cellStyle name="Normal 3 31 11 2" xfId="2882" xr:uid="{00000000-0005-0000-0000-0000470B0000}"/>
    <cellStyle name="Normal 3 31 12" xfId="2883" xr:uid="{00000000-0005-0000-0000-0000480B0000}"/>
    <cellStyle name="Normal 3 31 12 2" xfId="2884" xr:uid="{00000000-0005-0000-0000-0000490B0000}"/>
    <cellStyle name="Normal 3 31 13" xfId="2885" xr:uid="{00000000-0005-0000-0000-00004A0B0000}"/>
    <cellStyle name="Normal 3 31 13 2" xfId="2886" xr:uid="{00000000-0005-0000-0000-00004B0B0000}"/>
    <cellStyle name="Normal 3 31 14" xfId="2887" xr:uid="{00000000-0005-0000-0000-00004C0B0000}"/>
    <cellStyle name="Normal 3 31 2" xfId="2888" xr:uid="{00000000-0005-0000-0000-00004D0B0000}"/>
    <cellStyle name="Normal 3 31 2 10" xfId="2889" xr:uid="{00000000-0005-0000-0000-00004E0B0000}"/>
    <cellStyle name="Normal 3 31 2 10 2" xfId="2890" xr:uid="{00000000-0005-0000-0000-00004F0B0000}"/>
    <cellStyle name="Normal 3 31 2 11" xfId="2891" xr:uid="{00000000-0005-0000-0000-0000500B0000}"/>
    <cellStyle name="Normal 3 31 2 11 2" xfId="2892" xr:uid="{00000000-0005-0000-0000-0000510B0000}"/>
    <cellStyle name="Normal 3 31 2 12" xfId="2893" xr:uid="{00000000-0005-0000-0000-0000520B0000}"/>
    <cellStyle name="Normal 3 31 2 12 2" xfId="2894" xr:uid="{00000000-0005-0000-0000-0000530B0000}"/>
    <cellStyle name="Normal 3 31 2 13" xfId="2895" xr:uid="{00000000-0005-0000-0000-0000540B0000}"/>
    <cellStyle name="Normal 3 31 2 2" xfId="2896" xr:uid="{00000000-0005-0000-0000-0000550B0000}"/>
    <cellStyle name="Normal 3 31 2 2 2" xfId="2897" xr:uid="{00000000-0005-0000-0000-0000560B0000}"/>
    <cellStyle name="Normal 3 31 2 3" xfId="2898" xr:uid="{00000000-0005-0000-0000-0000570B0000}"/>
    <cellStyle name="Normal 3 31 2 3 2" xfId="2899" xr:uid="{00000000-0005-0000-0000-0000580B0000}"/>
    <cellStyle name="Normal 3 31 2 4" xfId="2900" xr:uid="{00000000-0005-0000-0000-0000590B0000}"/>
    <cellStyle name="Normal 3 31 2 4 2" xfId="2901" xr:uid="{00000000-0005-0000-0000-00005A0B0000}"/>
    <cellStyle name="Normal 3 31 2 5" xfId="2902" xr:uid="{00000000-0005-0000-0000-00005B0B0000}"/>
    <cellStyle name="Normal 3 31 2 5 2" xfId="2903" xr:uid="{00000000-0005-0000-0000-00005C0B0000}"/>
    <cellStyle name="Normal 3 31 2 6" xfId="2904" xr:uid="{00000000-0005-0000-0000-00005D0B0000}"/>
    <cellStyle name="Normal 3 31 2 6 2" xfId="2905" xr:uid="{00000000-0005-0000-0000-00005E0B0000}"/>
    <cellStyle name="Normal 3 31 2 7" xfId="2906" xr:uid="{00000000-0005-0000-0000-00005F0B0000}"/>
    <cellStyle name="Normal 3 31 2 7 2" xfId="2907" xr:uid="{00000000-0005-0000-0000-0000600B0000}"/>
    <cellStyle name="Normal 3 31 2 8" xfId="2908" xr:uid="{00000000-0005-0000-0000-0000610B0000}"/>
    <cellStyle name="Normal 3 31 2 8 2" xfId="2909" xr:uid="{00000000-0005-0000-0000-0000620B0000}"/>
    <cellStyle name="Normal 3 31 2 9" xfId="2910" xr:uid="{00000000-0005-0000-0000-0000630B0000}"/>
    <cellStyle name="Normal 3 31 2 9 2" xfId="2911" xr:uid="{00000000-0005-0000-0000-0000640B0000}"/>
    <cellStyle name="Normal 3 31 3" xfId="2912" xr:uid="{00000000-0005-0000-0000-0000650B0000}"/>
    <cellStyle name="Normal 3 31 3 2" xfId="2913" xr:uid="{00000000-0005-0000-0000-0000660B0000}"/>
    <cellStyle name="Normal 3 31 4" xfId="2914" xr:uid="{00000000-0005-0000-0000-0000670B0000}"/>
    <cellStyle name="Normal 3 31 4 2" xfId="2915" xr:uid="{00000000-0005-0000-0000-0000680B0000}"/>
    <cellStyle name="Normal 3 31 5" xfId="2916" xr:uid="{00000000-0005-0000-0000-0000690B0000}"/>
    <cellStyle name="Normal 3 31 5 2" xfId="2917" xr:uid="{00000000-0005-0000-0000-00006A0B0000}"/>
    <cellStyle name="Normal 3 31 6" xfId="2918" xr:uid="{00000000-0005-0000-0000-00006B0B0000}"/>
    <cellStyle name="Normal 3 31 6 2" xfId="2919" xr:uid="{00000000-0005-0000-0000-00006C0B0000}"/>
    <cellStyle name="Normal 3 31 7" xfId="2920" xr:uid="{00000000-0005-0000-0000-00006D0B0000}"/>
    <cellStyle name="Normal 3 31 7 2" xfId="2921" xr:uid="{00000000-0005-0000-0000-00006E0B0000}"/>
    <cellStyle name="Normal 3 31 8" xfId="2922" xr:uid="{00000000-0005-0000-0000-00006F0B0000}"/>
    <cellStyle name="Normal 3 31 8 2" xfId="2923" xr:uid="{00000000-0005-0000-0000-0000700B0000}"/>
    <cellStyle name="Normal 3 31 9" xfId="2924" xr:uid="{00000000-0005-0000-0000-0000710B0000}"/>
    <cellStyle name="Normal 3 31 9 2" xfId="2925" xr:uid="{00000000-0005-0000-0000-0000720B0000}"/>
    <cellStyle name="Normal 3 32" xfId="2926" xr:uid="{00000000-0005-0000-0000-0000730B0000}"/>
    <cellStyle name="Normal 3 32 10" xfId="2927" xr:uid="{00000000-0005-0000-0000-0000740B0000}"/>
    <cellStyle name="Normal 3 32 10 2" xfId="2928" xr:uid="{00000000-0005-0000-0000-0000750B0000}"/>
    <cellStyle name="Normal 3 32 11" xfId="2929" xr:uid="{00000000-0005-0000-0000-0000760B0000}"/>
    <cellStyle name="Normal 3 32 11 2" xfId="2930" xr:uid="{00000000-0005-0000-0000-0000770B0000}"/>
    <cellStyle name="Normal 3 32 12" xfId="2931" xr:uid="{00000000-0005-0000-0000-0000780B0000}"/>
    <cellStyle name="Normal 3 32 12 2" xfId="2932" xr:uid="{00000000-0005-0000-0000-0000790B0000}"/>
    <cellStyle name="Normal 3 32 13" xfId="2933" xr:uid="{00000000-0005-0000-0000-00007A0B0000}"/>
    <cellStyle name="Normal 3 32 13 2" xfId="2934" xr:uid="{00000000-0005-0000-0000-00007B0B0000}"/>
    <cellStyle name="Normal 3 32 14" xfId="2935" xr:uid="{00000000-0005-0000-0000-00007C0B0000}"/>
    <cellStyle name="Normal 3 32 2" xfId="2936" xr:uid="{00000000-0005-0000-0000-00007D0B0000}"/>
    <cellStyle name="Normal 3 32 2 10" xfId="2937" xr:uid="{00000000-0005-0000-0000-00007E0B0000}"/>
    <cellStyle name="Normal 3 32 2 10 2" xfId="2938" xr:uid="{00000000-0005-0000-0000-00007F0B0000}"/>
    <cellStyle name="Normal 3 32 2 11" xfId="2939" xr:uid="{00000000-0005-0000-0000-0000800B0000}"/>
    <cellStyle name="Normal 3 32 2 11 2" xfId="2940" xr:uid="{00000000-0005-0000-0000-0000810B0000}"/>
    <cellStyle name="Normal 3 32 2 12" xfId="2941" xr:uid="{00000000-0005-0000-0000-0000820B0000}"/>
    <cellStyle name="Normal 3 32 2 12 2" xfId="2942" xr:uid="{00000000-0005-0000-0000-0000830B0000}"/>
    <cellStyle name="Normal 3 32 2 13" xfId="2943" xr:uid="{00000000-0005-0000-0000-0000840B0000}"/>
    <cellStyle name="Normal 3 32 2 2" xfId="2944" xr:uid="{00000000-0005-0000-0000-0000850B0000}"/>
    <cellStyle name="Normal 3 32 2 2 2" xfId="2945" xr:uid="{00000000-0005-0000-0000-0000860B0000}"/>
    <cellStyle name="Normal 3 32 2 3" xfId="2946" xr:uid="{00000000-0005-0000-0000-0000870B0000}"/>
    <cellStyle name="Normal 3 32 2 3 2" xfId="2947" xr:uid="{00000000-0005-0000-0000-0000880B0000}"/>
    <cellStyle name="Normal 3 32 2 4" xfId="2948" xr:uid="{00000000-0005-0000-0000-0000890B0000}"/>
    <cellStyle name="Normal 3 32 2 4 2" xfId="2949" xr:uid="{00000000-0005-0000-0000-00008A0B0000}"/>
    <cellStyle name="Normal 3 32 2 5" xfId="2950" xr:uid="{00000000-0005-0000-0000-00008B0B0000}"/>
    <cellStyle name="Normal 3 32 2 5 2" xfId="2951" xr:uid="{00000000-0005-0000-0000-00008C0B0000}"/>
    <cellStyle name="Normal 3 32 2 6" xfId="2952" xr:uid="{00000000-0005-0000-0000-00008D0B0000}"/>
    <cellStyle name="Normal 3 32 2 6 2" xfId="2953" xr:uid="{00000000-0005-0000-0000-00008E0B0000}"/>
    <cellStyle name="Normal 3 32 2 7" xfId="2954" xr:uid="{00000000-0005-0000-0000-00008F0B0000}"/>
    <cellStyle name="Normal 3 32 2 7 2" xfId="2955" xr:uid="{00000000-0005-0000-0000-0000900B0000}"/>
    <cellStyle name="Normal 3 32 2 8" xfId="2956" xr:uid="{00000000-0005-0000-0000-0000910B0000}"/>
    <cellStyle name="Normal 3 32 2 8 2" xfId="2957" xr:uid="{00000000-0005-0000-0000-0000920B0000}"/>
    <cellStyle name="Normal 3 32 2 9" xfId="2958" xr:uid="{00000000-0005-0000-0000-0000930B0000}"/>
    <cellStyle name="Normal 3 32 2 9 2" xfId="2959" xr:uid="{00000000-0005-0000-0000-0000940B0000}"/>
    <cellStyle name="Normal 3 32 3" xfId="2960" xr:uid="{00000000-0005-0000-0000-0000950B0000}"/>
    <cellStyle name="Normal 3 32 3 2" xfId="2961" xr:uid="{00000000-0005-0000-0000-0000960B0000}"/>
    <cellStyle name="Normal 3 32 4" xfId="2962" xr:uid="{00000000-0005-0000-0000-0000970B0000}"/>
    <cellStyle name="Normal 3 32 4 2" xfId="2963" xr:uid="{00000000-0005-0000-0000-0000980B0000}"/>
    <cellStyle name="Normal 3 32 5" xfId="2964" xr:uid="{00000000-0005-0000-0000-0000990B0000}"/>
    <cellStyle name="Normal 3 32 5 2" xfId="2965" xr:uid="{00000000-0005-0000-0000-00009A0B0000}"/>
    <cellStyle name="Normal 3 32 6" xfId="2966" xr:uid="{00000000-0005-0000-0000-00009B0B0000}"/>
    <cellStyle name="Normal 3 32 6 2" xfId="2967" xr:uid="{00000000-0005-0000-0000-00009C0B0000}"/>
    <cellStyle name="Normal 3 32 7" xfId="2968" xr:uid="{00000000-0005-0000-0000-00009D0B0000}"/>
    <cellStyle name="Normal 3 32 7 2" xfId="2969" xr:uid="{00000000-0005-0000-0000-00009E0B0000}"/>
    <cellStyle name="Normal 3 32 8" xfId="2970" xr:uid="{00000000-0005-0000-0000-00009F0B0000}"/>
    <cellStyle name="Normal 3 32 8 2" xfId="2971" xr:uid="{00000000-0005-0000-0000-0000A00B0000}"/>
    <cellStyle name="Normal 3 32 9" xfId="2972" xr:uid="{00000000-0005-0000-0000-0000A10B0000}"/>
    <cellStyle name="Normal 3 32 9 2" xfId="2973" xr:uid="{00000000-0005-0000-0000-0000A20B0000}"/>
    <cellStyle name="Normal 3 33" xfId="2974" xr:uid="{00000000-0005-0000-0000-0000A30B0000}"/>
    <cellStyle name="Normal 3 33 10" xfId="2975" xr:uid="{00000000-0005-0000-0000-0000A40B0000}"/>
    <cellStyle name="Normal 3 33 10 2" xfId="2976" xr:uid="{00000000-0005-0000-0000-0000A50B0000}"/>
    <cellStyle name="Normal 3 33 11" xfId="2977" xr:uid="{00000000-0005-0000-0000-0000A60B0000}"/>
    <cellStyle name="Normal 3 33 11 2" xfId="2978" xr:uid="{00000000-0005-0000-0000-0000A70B0000}"/>
    <cellStyle name="Normal 3 33 12" xfId="2979" xr:uid="{00000000-0005-0000-0000-0000A80B0000}"/>
    <cellStyle name="Normal 3 33 12 2" xfId="2980" xr:uid="{00000000-0005-0000-0000-0000A90B0000}"/>
    <cellStyle name="Normal 3 33 13" xfId="2981" xr:uid="{00000000-0005-0000-0000-0000AA0B0000}"/>
    <cellStyle name="Normal 3 33 13 2" xfId="2982" xr:uid="{00000000-0005-0000-0000-0000AB0B0000}"/>
    <cellStyle name="Normal 3 33 14" xfId="2983" xr:uid="{00000000-0005-0000-0000-0000AC0B0000}"/>
    <cellStyle name="Normal 3 33 2" xfId="2984" xr:uid="{00000000-0005-0000-0000-0000AD0B0000}"/>
    <cellStyle name="Normal 3 33 2 10" xfId="2985" xr:uid="{00000000-0005-0000-0000-0000AE0B0000}"/>
    <cellStyle name="Normal 3 33 2 10 2" xfId="2986" xr:uid="{00000000-0005-0000-0000-0000AF0B0000}"/>
    <cellStyle name="Normal 3 33 2 11" xfId="2987" xr:uid="{00000000-0005-0000-0000-0000B00B0000}"/>
    <cellStyle name="Normal 3 33 2 11 2" xfId="2988" xr:uid="{00000000-0005-0000-0000-0000B10B0000}"/>
    <cellStyle name="Normal 3 33 2 12" xfId="2989" xr:uid="{00000000-0005-0000-0000-0000B20B0000}"/>
    <cellStyle name="Normal 3 33 2 12 2" xfId="2990" xr:uid="{00000000-0005-0000-0000-0000B30B0000}"/>
    <cellStyle name="Normal 3 33 2 13" xfId="2991" xr:uid="{00000000-0005-0000-0000-0000B40B0000}"/>
    <cellStyle name="Normal 3 33 2 2" xfId="2992" xr:uid="{00000000-0005-0000-0000-0000B50B0000}"/>
    <cellStyle name="Normal 3 33 2 2 2" xfId="2993" xr:uid="{00000000-0005-0000-0000-0000B60B0000}"/>
    <cellStyle name="Normal 3 33 2 3" xfId="2994" xr:uid="{00000000-0005-0000-0000-0000B70B0000}"/>
    <cellStyle name="Normal 3 33 2 3 2" xfId="2995" xr:uid="{00000000-0005-0000-0000-0000B80B0000}"/>
    <cellStyle name="Normal 3 33 2 4" xfId="2996" xr:uid="{00000000-0005-0000-0000-0000B90B0000}"/>
    <cellStyle name="Normal 3 33 2 4 2" xfId="2997" xr:uid="{00000000-0005-0000-0000-0000BA0B0000}"/>
    <cellStyle name="Normal 3 33 2 5" xfId="2998" xr:uid="{00000000-0005-0000-0000-0000BB0B0000}"/>
    <cellStyle name="Normal 3 33 2 5 2" xfId="2999" xr:uid="{00000000-0005-0000-0000-0000BC0B0000}"/>
    <cellStyle name="Normal 3 33 2 6" xfId="3000" xr:uid="{00000000-0005-0000-0000-0000BD0B0000}"/>
    <cellStyle name="Normal 3 33 2 6 2" xfId="3001" xr:uid="{00000000-0005-0000-0000-0000BE0B0000}"/>
    <cellStyle name="Normal 3 33 2 7" xfId="3002" xr:uid="{00000000-0005-0000-0000-0000BF0B0000}"/>
    <cellStyle name="Normal 3 33 2 7 2" xfId="3003" xr:uid="{00000000-0005-0000-0000-0000C00B0000}"/>
    <cellStyle name="Normal 3 33 2 8" xfId="3004" xr:uid="{00000000-0005-0000-0000-0000C10B0000}"/>
    <cellStyle name="Normal 3 33 2 8 2" xfId="3005" xr:uid="{00000000-0005-0000-0000-0000C20B0000}"/>
    <cellStyle name="Normal 3 33 2 9" xfId="3006" xr:uid="{00000000-0005-0000-0000-0000C30B0000}"/>
    <cellStyle name="Normal 3 33 2 9 2" xfId="3007" xr:uid="{00000000-0005-0000-0000-0000C40B0000}"/>
    <cellStyle name="Normal 3 33 3" xfId="3008" xr:uid="{00000000-0005-0000-0000-0000C50B0000}"/>
    <cellStyle name="Normal 3 33 3 2" xfId="3009" xr:uid="{00000000-0005-0000-0000-0000C60B0000}"/>
    <cellStyle name="Normal 3 33 4" xfId="3010" xr:uid="{00000000-0005-0000-0000-0000C70B0000}"/>
    <cellStyle name="Normal 3 33 4 2" xfId="3011" xr:uid="{00000000-0005-0000-0000-0000C80B0000}"/>
    <cellStyle name="Normal 3 33 5" xfId="3012" xr:uid="{00000000-0005-0000-0000-0000C90B0000}"/>
    <cellStyle name="Normal 3 33 5 2" xfId="3013" xr:uid="{00000000-0005-0000-0000-0000CA0B0000}"/>
    <cellStyle name="Normal 3 33 6" xfId="3014" xr:uid="{00000000-0005-0000-0000-0000CB0B0000}"/>
    <cellStyle name="Normal 3 33 6 2" xfId="3015" xr:uid="{00000000-0005-0000-0000-0000CC0B0000}"/>
    <cellStyle name="Normal 3 33 7" xfId="3016" xr:uid="{00000000-0005-0000-0000-0000CD0B0000}"/>
    <cellStyle name="Normal 3 33 7 2" xfId="3017" xr:uid="{00000000-0005-0000-0000-0000CE0B0000}"/>
    <cellStyle name="Normal 3 33 8" xfId="3018" xr:uid="{00000000-0005-0000-0000-0000CF0B0000}"/>
    <cellStyle name="Normal 3 33 8 2" xfId="3019" xr:uid="{00000000-0005-0000-0000-0000D00B0000}"/>
    <cellStyle name="Normal 3 33 9" xfId="3020" xr:uid="{00000000-0005-0000-0000-0000D10B0000}"/>
    <cellStyle name="Normal 3 33 9 2" xfId="3021" xr:uid="{00000000-0005-0000-0000-0000D20B0000}"/>
    <cellStyle name="Normal 3 34" xfId="3022" xr:uid="{00000000-0005-0000-0000-0000D30B0000}"/>
    <cellStyle name="Normal 3 34 10" xfId="3023" xr:uid="{00000000-0005-0000-0000-0000D40B0000}"/>
    <cellStyle name="Normal 3 34 10 2" xfId="3024" xr:uid="{00000000-0005-0000-0000-0000D50B0000}"/>
    <cellStyle name="Normal 3 34 11" xfId="3025" xr:uid="{00000000-0005-0000-0000-0000D60B0000}"/>
    <cellStyle name="Normal 3 34 11 2" xfId="3026" xr:uid="{00000000-0005-0000-0000-0000D70B0000}"/>
    <cellStyle name="Normal 3 34 12" xfId="3027" xr:uid="{00000000-0005-0000-0000-0000D80B0000}"/>
    <cellStyle name="Normal 3 34 12 2" xfId="3028" xr:uid="{00000000-0005-0000-0000-0000D90B0000}"/>
    <cellStyle name="Normal 3 34 13" xfId="3029" xr:uid="{00000000-0005-0000-0000-0000DA0B0000}"/>
    <cellStyle name="Normal 3 34 13 2" xfId="3030" xr:uid="{00000000-0005-0000-0000-0000DB0B0000}"/>
    <cellStyle name="Normal 3 34 14" xfId="3031" xr:uid="{00000000-0005-0000-0000-0000DC0B0000}"/>
    <cellStyle name="Normal 3 34 2" xfId="3032" xr:uid="{00000000-0005-0000-0000-0000DD0B0000}"/>
    <cellStyle name="Normal 3 34 2 10" xfId="3033" xr:uid="{00000000-0005-0000-0000-0000DE0B0000}"/>
    <cellStyle name="Normal 3 34 2 10 2" xfId="3034" xr:uid="{00000000-0005-0000-0000-0000DF0B0000}"/>
    <cellStyle name="Normal 3 34 2 11" xfId="3035" xr:uid="{00000000-0005-0000-0000-0000E00B0000}"/>
    <cellStyle name="Normal 3 34 2 11 2" xfId="3036" xr:uid="{00000000-0005-0000-0000-0000E10B0000}"/>
    <cellStyle name="Normal 3 34 2 12" xfId="3037" xr:uid="{00000000-0005-0000-0000-0000E20B0000}"/>
    <cellStyle name="Normal 3 34 2 12 2" xfId="3038" xr:uid="{00000000-0005-0000-0000-0000E30B0000}"/>
    <cellStyle name="Normal 3 34 2 13" xfId="3039" xr:uid="{00000000-0005-0000-0000-0000E40B0000}"/>
    <cellStyle name="Normal 3 34 2 2" xfId="3040" xr:uid="{00000000-0005-0000-0000-0000E50B0000}"/>
    <cellStyle name="Normal 3 34 2 2 2" xfId="3041" xr:uid="{00000000-0005-0000-0000-0000E60B0000}"/>
    <cellStyle name="Normal 3 34 2 3" xfId="3042" xr:uid="{00000000-0005-0000-0000-0000E70B0000}"/>
    <cellStyle name="Normal 3 34 2 3 2" xfId="3043" xr:uid="{00000000-0005-0000-0000-0000E80B0000}"/>
    <cellStyle name="Normal 3 34 2 4" xfId="3044" xr:uid="{00000000-0005-0000-0000-0000E90B0000}"/>
    <cellStyle name="Normal 3 34 2 4 2" xfId="3045" xr:uid="{00000000-0005-0000-0000-0000EA0B0000}"/>
    <cellStyle name="Normal 3 34 2 5" xfId="3046" xr:uid="{00000000-0005-0000-0000-0000EB0B0000}"/>
    <cellStyle name="Normal 3 34 2 5 2" xfId="3047" xr:uid="{00000000-0005-0000-0000-0000EC0B0000}"/>
    <cellStyle name="Normal 3 34 2 6" xfId="3048" xr:uid="{00000000-0005-0000-0000-0000ED0B0000}"/>
    <cellStyle name="Normal 3 34 2 6 2" xfId="3049" xr:uid="{00000000-0005-0000-0000-0000EE0B0000}"/>
    <cellStyle name="Normal 3 34 2 7" xfId="3050" xr:uid="{00000000-0005-0000-0000-0000EF0B0000}"/>
    <cellStyle name="Normal 3 34 2 7 2" xfId="3051" xr:uid="{00000000-0005-0000-0000-0000F00B0000}"/>
    <cellStyle name="Normal 3 34 2 8" xfId="3052" xr:uid="{00000000-0005-0000-0000-0000F10B0000}"/>
    <cellStyle name="Normal 3 34 2 8 2" xfId="3053" xr:uid="{00000000-0005-0000-0000-0000F20B0000}"/>
    <cellStyle name="Normal 3 34 2 9" xfId="3054" xr:uid="{00000000-0005-0000-0000-0000F30B0000}"/>
    <cellStyle name="Normal 3 34 2 9 2" xfId="3055" xr:uid="{00000000-0005-0000-0000-0000F40B0000}"/>
    <cellStyle name="Normal 3 34 3" xfId="3056" xr:uid="{00000000-0005-0000-0000-0000F50B0000}"/>
    <cellStyle name="Normal 3 34 3 2" xfId="3057" xr:uid="{00000000-0005-0000-0000-0000F60B0000}"/>
    <cellStyle name="Normal 3 34 4" xfId="3058" xr:uid="{00000000-0005-0000-0000-0000F70B0000}"/>
    <cellStyle name="Normal 3 34 4 2" xfId="3059" xr:uid="{00000000-0005-0000-0000-0000F80B0000}"/>
    <cellStyle name="Normal 3 34 5" xfId="3060" xr:uid="{00000000-0005-0000-0000-0000F90B0000}"/>
    <cellStyle name="Normal 3 34 5 2" xfId="3061" xr:uid="{00000000-0005-0000-0000-0000FA0B0000}"/>
    <cellStyle name="Normal 3 34 6" xfId="3062" xr:uid="{00000000-0005-0000-0000-0000FB0B0000}"/>
    <cellStyle name="Normal 3 34 6 2" xfId="3063" xr:uid="{00000000-0005-0000-0000-0000FC0B0000}"/>
    <cellStyle name="Normal 3 34 7" xfId="3064" xr:uid="{00000000-0005-0000-0000-0000FD0B0000}"/>
    <cellStyle name="Normal 3 34 7 2" xfId="3065" xr:uid="{00000000-0005-0000-0000-0000FE0B0000}"/>
    <cellStyle name="Normal 3 34 8" xfId="3066" xr:uid="{00000000-0005-0000-0000-0000FF0B0000}"/>
    <cellStyle name="Normal 3 34 8 2" xfId="3067" xr:uid="{00000000-0005-0000-0000-0000000C0000}"/>
    <cellStyle name="Normal 3 34 9" xfId="3068" xr:uid="{00000000-0005-0000-0000-0000010C0000}"/>
    <cellStyle name="Normal 3 34 9 2" xfId="3069" xr:uid="{00000000-0005-0000-0000-0000020C0000}"/>
    <cellStyle name="Normal 3 35" xfId="3070" xr:uid="{00000000-0005-0000-0000-0000030C0000}"/>
    <cellStyle name="Normal 3 35 10" xfId="3071" xr:uid="{00000000-0005-0000-0000-0000040C0000}"/>
    <cellStyle name="Normal 3 35 10 2" xfId="3072" xr:uid="{00000000-0005-0000-0000-0000050C0000}"/>
    <cellStyle name="Normal 3 35 11" xfId="3073" xr:uid="{00000000-0005-0000-0000-0000060C0000}"/>
    <cellStyle name="Normal 3 35 11 2" xfId="3074" xr:uid="{00000000-0005-0000-0000-0000070C0000}"/>
    <cellStyle name="Normal 3 35 12" xfId="3075" xr:uid="{00000000-0005-0000-0000-0000080C0000}"/>
    <cellStyle name="Normal 3 35 12 2" xfId="3076" xr:uid="{00000000-0005-0000-0000-0000090C0000}"/>
    <cellStyle name="Normal 3 35 13" xfId="3077" xr:uid="{00000000-0005-0000-0000-00000A0C0000}"/>
    <cellStyle name="Normal 3 35 13 2" xfId="3078" xr:uid="{00000000-0005-0000-0000-00000B0C0000}"/>
    <cellStyle name="Normal 3 35 14" xfId="3079" xr:uid="{00000000-0005-0000-0000-00000C0C0000}"/>
    <cellStyle name="Normal 3 35 2" xfId="3080" xr:uid="{00000000-0005-0000-0000-00000D0C0000}"/>
    <cellStyle name="Normal 3 35 2 10" xfId="3081" xr:uid="{00000000-0005-0000-0000-00000E0C0000}"/>
    <cellStyle name="Normal 3 35 2 10 2" xfId="3082" xr:uid="{00000000-0005-0000-0000-00000F0C0000}"/>
    <cellStyle name="Normal 3 35 2 11" xfId="3083" xr:uid="{00000000-0005-0000-0000-0000100C0000}"/>
    <cellStyle name="Normal 3 35 2 11 2" xfId="3084" xr:uid="{00000000-0005-0000-0000-0000110C0000}"/>
    <cellStyle name="Normal 3 35 2 12" xfId="3085" xr:uid="{00000000-0005-0000-0000-0000120C0000}"/>
    <cellStyle name="Normal 3 35 2 12 2" xfId="3086" xr:uid="{00000000-0005-0000-0000-0000130C0000}"/>
    <cellStyle name="Normal 3 35 2 13" xfId="3087" xr:uid="{00000000-0005-0000-0000-0000140C0000}"/>
    <cellStyle name="Normal 3 35 2 2" xfId="3088" xr:uid="{00000000-0005-0000-0000-0000150C0000}"/>
    <cellStyle name="Normal 3 35 2 2 2" xfId="3089" xr:uid="{00000000-0005-0000-0000-0000160C0000}"/>
    <cellStyle name="Normal 3 35 2 3" xfId="3090" xr:uid="{00000000-0005-0000-0000-0000170C0000}"/>
    <cellStyle name="Normal 3 35 2 3 2" xfId="3091" xr:uid="{00000000-0005-0000-0000-0000180C0000}"/>
    <cellStyle name="Normal 3 35 2 4" xfId="3092" xr:uid="{00000000-0005-0000-0000-0000190C0000}"/>
    <cellStyle name="Normal 3 35 2 4 2" xfId="3093" xr:uid="{00000000-0005-0000-0000-00001A0C0000}"/>
    <cellStyle name="Normal 3 35 2 5" xfId="3094" xr:uid="{00000000-0005-0000-0000-00001B0C0000}"/>
    <cellStyle name="Normal 3 35 2 5 2" xfId="3095" xr:uid="{00000000-0005-0000-0000-00001C0C0000}"/>
    <cellStyle name="Normal 3 35 2 6" xfId="3096" xr:uid="{00000000-0005-0000-0000-00001D0C0000}"/>
    <cellStyle name="Normal 3 35 2 6 2" xfId="3097" xr:uid="{00000000-0005-0000-0000-00001E0C0000}"/>
    <cellStyle name="Normal 3 35 2 7" xfId="3098" xr:uid="{00000000-0005-0000-0000-00001F0C0000}"/>
    <cellStyle name="Normal 3 35 2 7 2" xfId="3099" xr:uid="{00000000-0005-0000-0000-0000200C0000}"/>
    <cellStyle name="Normal 3 35 2 8" xfId="3100" xr:uid="{00000000-0005-0000-0000-0000210C0000}"/>
    <cellStyle name="Normal 3 35 2 8 2" xfId="3101" xr:uid="{00000000-0005-0000-0000-0000220C0000}"/>
    <cellStyle name="Normal 3 35 2 9" xfId="3102" xr:uid="{00000000-0005-0000-0000-0000230C0000}"/>
    <cellStyle name="Normal 3 35 2 9 2" xfId="3103" xr:uid="{00000000-0005-0000-0000-0000240C0000}"/>
    <cellStyle name="Normal 3 35 3" xfId="3104" xr:uid="{00000000-0005-0000-0000-0000250C0000}"/>
    <cellStyle name="Normal 3 35 3 2" xfId="3105" xr:uid="{00000000-0005-0000-0000-0000260C0000}"/>
    <cellStyle name="Normal 3 35 4" xfId="3106" xr:uid="{00000000-0005-0000-0000-0000270C0000}"/>
    <cellStyle name="Normal 3 35 4 2" xfId="3107" xr:uid="{00000000-0005-0000-0000-0000280C0000}"/>
    <cellStyle name="Normal 3 35 5" xfId="3108" xr:uid="{00000000-0005-0000-0000-0000290C0000}"/>
    <cellStyle name="Normal 3 35 5 2" xfId="3109" xr:uid="{00000000-0005-0000-0000-00002A0C0000}"/>
    <cellStyle name="Normal 3 35 6" xfId="3110" xr:uid="{00000000-0005-0000-0000-00002B0C0000}"/>
    <cellStyle name="Normal 3 35 6 2" xfId="3111" xr:uid="{00000000-0005-0000-0000-00002C0C0000}"/>
    <cellStyle name="Normal 3 35 7" xfId="3112" xr:uid="{00000000-0005-0000-0000-00002D0C0000}"/>
    <cellStyle name="Normal 3 35 7 2" xfId="3113" xr:uid="{00000000-0005-0000-0000-00002E0C0000}"/>
    <cellStyle name="Normal 3 35 8" xfId="3114" xr:uid="{00000000-0005-0000-0000-00002F0C0000}"/>
    <cellStyle name="Normal 3 35 8 2" xfId="3115" xr:uid="{00000000-0005-0000-0000-0000300C0000}"/>
    <cellStyle name="Normal 3 35 9" xfId="3116" xr:uid="{00000000-0005-0000-0000-0000310C0000}"/>
    <cellStyle name="Normal 3 35 9 2" xfId="3117" xr:uid="{00000000-0005-0000-0000-0000320C0000}"/>
    <cellStyle name="Normal 3 36" xfId="3118" xr:uid="{00000000-0005-0000-0000-0000330C0000}"/>
    <cellStyle name="Normal 3 36 10" xfId="3119" xr:uid="{00000000-0005-0000-0000-0000340C0000}"/>
    <cellStyle name="Normal 3 36 10 2" xfId="3120" xr:uid="{00000000-0005-0000-0000-0000350C0000}"/>
    <cellStyle name="Normal 3 36 11" xfId="3121" xr:uid="{00000000-0005-0000-0000-0000360C0000}"/>
    <cellStyle name="Normal 3 36 11 2" xfId="3122" xr:uid="{00000000-0005-0000-0000-0000370C0000}"/>
    <cellStyle name="Normal 3 36 12" xfId="3123" xr:uid="{00000000-0005-0000-0000-0000380C0000}"/>
    <cellStyle name="Normal 3 36 12 2" xfId="3124" xr:uid="{00000000-0005-0000-0000-0000390C0000}"/>
    <cellStyle name="Normal 3 36 13" xfId="3125" xr:uid="{00000000-0005-0000-0000-00003A0C0000}"/>
    <cellStyle name="Normal 3 36 13 2" xfId="3126" xr:uid="{00000000-0005-0000-0000-00003B0C0000}"/>
    <cellStyle name="Normal 3 36 14" xfId="3127" xr:uid="{00000000-0005-0000-0000-00003C0C0000}"/>
    <cellStyle name="Normal 3 36 2" xfId="3128" xr:uid="{00000000-0005-0000-0000-00003D0C0000}"/>
    <cellStyle name="Normal 3 36 2 10" xfId="3129" xr:uid="{00000000-0005-0000-0000-00003E0C0000}"/>
    <cellStyle name="Normal 3 36 2 10 2" xfId="3130" xr:uid="{00000000-0005-0000-0000-00003F0C0000}"/>
    <cellStyle name="Normal 3 36 2 11" xfId="3131" xr:uid="{00000000-0005-0000-0000-0000400C0000}"/>
    <cellStyle name="Normal 3 36 2 11 2" xfId="3132" xr:uid="{00000000-0005-0000-0000-0000410C0000}"/>
    <cellStyle name="Normal 3 36 2 12" xfId="3133" xr:uid="{00000000-0005-0000-0000-0000420C0000}"/>
    <cellStyle name="Normal 3 36 2 12 2" xfId="3134" xr:uid="{00000000-0005-0000-0000-0000430C0000}"/>
    <cellStyle name="Normal 3 36 2 13" xfId="3135" xr:uid="{00000000-0005-0000-0000-0000440C0000}"/>
    <cellStyle name="Normal 3 36 2 2" xfId="3136" xr:uid="{00000000-0005-0000-0000-0000450C0000}"/>
    <cellStyle name="Normal 3 36 2 2 2" xfId="3137" xr:uid="{00000000-0005-0000-0000-0000460C0000}"/>
    <cellStyle name="Normal 3 36 2 3" xfId="3138" xr:uid="{00000000-0005-0000-0000-0000470C0000}"/>
    <cellStyle name="Normal 3 36 2 3 2" xfId="3139" xr:uid="{00000000-0005-0000-0000-0000480C0000}"/>
    <cellStyle name="Normal 3 36 2 4" xfId="3140" xr:uid="{00000000-0005-0000-0000-0000490C0000}"/>
    <cellStyle name="Normal 3 36 2 4 2" xfId="3141" xr:uid="{00000000-0005-0000-0000-00004A0C0000}"/>
    <cellStyle name="Normal 3 36 2 5" xfId="3142" xr:uid="{00000000-0005-0000-0000-00004B0C0000}"/>
    <cellStyle name="Normal 3 36 2 5 2" xfId="3143" xr:uid="{00000000-0005-0000-0000-00004C0C0000}"/>
    <cellStyle name="Normal 3 36 2 6" xfId="3144" xr:uid="{00000000-0005-0000-0000-00004D0C0000}"/>
    <cellStyle name="Normal 3 36 2 6 2" xfId="3145" xr:uid="{00000000-0005-0000-0000-00004E0C0000}"/>
    <cellStyle name="Normal 3 36 2 7" xfId="3146" xr:uid="{00000000-0005-0000-0000-00004F0C0000}"/>
    <cellStyle name="Normal 3 36 2 7 2" xfId="3147" xr:uid="{00000000-0005-0000-0000-0000500C0000}"/>
    <cellStyle name="Normal 3 36 2 8" xfId="3148" xr:uid="{00000000-0005-0000-0000-0000510C0000}"/>
    <cellStyle name="Normal 3 36 2 8 2" xfId="3149" xr:uid="{00000000-0005-0000-0000-0000520C0000}"/>
    <cellStyle name="Normal 3 36 2 9" xfId="3150" xr:uid="{00000000-0005-0000-0000-0000530C0000}"/>
    <cellStyle name="Normal 3 36 2 9 2" xfId="3151" xr:uid="{00000000-0005-0000-0000-0000540C0000}"/>
    <cellStyle name="Normal 3 36 3" xfId="3152" xr:uid="{00000000-0005-0000-0000-0000550C0000}"/>
    <cellStyle name="Normal 3 36 3 2" xfId="3153" xr:uid="{00000000-0005-0000-0000-0000560C0000}"/>
    <cellStyle name="Normal 3 36 4" xfId="3154" xr:uid="{00000000-0005-0000-0000-0000570C0000}"/>
    <cellStyle name="Normal 3 36 4 2" xfId="3155" xr:uid="{00000000-0005-0000-0000-0000580C0000}"/>
    <cellStyle name="Normal 3 36 5" xfId="3156" xr:uid="{00000000-0005-0000-0000-0000590C0000}"/>
    <cellStyle name="Normal 3 36 5 2" xfId="3157" xr:uid="{00000000-0005-0000-0000-00005A0C0000}"/>
    <cellStyle name="Normal 3 36 6" xfId="3158" xr:uid="{00000000-0005-0000-0000-00005B0C0000}"/>
    <cellStyle name="Normal 3 36 6 2" xfId="3159" xr:uid="{00000000-0005-0000-0000-00005C0C0000}"/>
    <cellStyle name="Normal 3 36 7" xfId="3160" xr:uid="{00000000-0005-0000-0000-00005D0C0000}"/>
    <cellStyle name="Normal 3 36 7 2" xfId="3161" xr:uid="{00000000-0005-0000-0000-00005E0C0000}"/>
    <cellStyle name="Normal 3 36 8" xfId="3162" xr:uid="{00000000-0005-0000-0000-00005F0C0000}"/>
    <cellStyle name="Normal 3 36 8 2" xfId="3163" xr:uid="{00000000-0005-0000-0000-0000600C0000}"/>
    <cellStyle name="Normal 3 36 9" xfId="3164" xr:uid="{00000000-0005-0000-0000-0000610C0000}"/>
    <cellStyle name="Normal 3 36 9 2" xfId="3165" xr:uid="{00000000-0005-0000-0000-0000620C0000}"/>
    <cellStyle name="Normal 3 37" xfId="3166" xr:uid="{00000000-0005-0000-0000-0000630C0000}"/>
    <cellStyle name="Normal 3 37 10" xfId="3167" xr:uid="{00000000-0005-0000-0000-0000640C0000}"/>
    <cellStyle name="Normal 3 37 10 2" xfId="3168" xr:uid="{00000000-0005-0000-0000-0000650C0000}"/>
    <cellStyle name="Normal 3 37 11" xfId="3169" xr:uid="{00000000-0005-0000-0000-0000660C0000}"/>
    <cellStyle name="Normal 3 37 11 2" xfId="3170" xr:uid="{00000000-0005-0000-0000-0000670C0000}"/>
    <cellStyle name="Normal 3 37 12" xfId="3171" xr:uid="{00000000-0005-0000-0000-0000680C0000}"/>
    <cellStyle name="Normal 3 37 12 2" xfId="3172" xr:uid="{00000000-0005-0000-0000-0000690C0000}"/>
    <cellStyle name="Normal 3 37 13" xfId="3173" xr:uid="{00000000-0005-0000-0000-00006A0C0000}"/>
    <cellStyle name="Normal 3 37 13 2" xfId="3174" xr:uid="{00000000-0005-0000-0000-00006B0C0000}"/>
    <cellStyle name="Normal 3 37 14" xfId="3175" xr:uid="{00000000-0005-0000-0000-00006C0C0000}"/>
    <cellStyle name="Normal 3 37 2" xfId="3176" xr:uid="{00000000-0005-0000-0000-00006D0C0000}"/>
    <cellStyle name="Normal 3 37 2 10" xfId="3177" xr:uid="{00000000-0005-0000-0000-00006E0C0000}"/>
    <cellStyle name="Normal 3 37 2 10 2" xfId="3178" xr:uid="{00000000-0005-0000-0000-00006F0C0000}"/>
    <cellStyle name="Normal 3 37 2 11" xfId="3179" xr:uid="{00000000-0005-0000-0000-0000700C0000}"/>
    <cellStyle name="Normal 3 37 2 11 2" xfId="3180" xr:uid="{00000000-0005-0000-0000-0000710C0000}"/>
    <cellStyle name="Normal 3 37 2 12" xfId="3181" xr:uid="{00000000-0005-0000-0000-0000720C0000}"/>
    <cellStyle name="Normal 3 37 2 12 2" xfId="3182" xr:uid="{00000000-0005-0000-0000-0000730C0000}"/>
    <cellStyle name="Normal 3 37 2 13" xfId="3183" xr:uid="{00000000-0005-0000-0000-0000740C0000}"/>
    <cellStyle name="Normal 3 37 2 2" xfId="3184" xr:uid="{00000000-0005-0000-0000-0000750C0000}"/>
    <cellStyle name="Normal 3 37 2 2 2" xfId="3185" xr:uid="{00000000-0005-0000-0000-0000760C0000}"/>
    <cellStyle name="Normal 3 37 2 3" xfId="3186" xr:uid="{00000000-0005-0000-0000-0000770C0000}"/>
    <cellStyle name="Normal 3 37 2 3 2" xfId="3187" xr:uid="{00000000-0005-0000-0000-0000780C0000}"/>
    <cellStyle name="Normal 3 37 2 4" xfId="3188" xr:uid="{00000000-0005-0000-0000-0000790C0000}"/>
    <cellStyle name="Normal 3 37 2 4 2" xfId="3189" xr:uid="{00000000-0005-0000-0000-00007A0C0000}"/>
    <cellStyle name="Normal 3 37 2 5" xfId="3190" xr:uid="{00000000-0005-0000-0000-00007B0C0000}"/>
    <cellStyle name="Normal 3 37 2 5 2" xfId="3191" xr:uid="{00000000-0005-0000-0000-00007C0C0000}"/>
    <cellStyle name="Normal 3 37 2 6" xfId="3192" xr:uid="{00000000-0005-0000-0000-00007D0C0000}"/>
    <cellStyle name="Normal 3 37 2 6 2" xfId="3193" xr:uid="{00000000-0005-0000-0000-00007E0C0000}"/>
    <cellStyle name="Normal 3 37 2 7" xfId="3194" xr:uid="{00000000-0005-0000-0000-00007F0C0000}"/>
    <cellStyle name="Normal 3 37 2 7 2" xfId="3195" xr:uid="{00000000-0005-0000-0000-0000800C0000}"/>
    <cellStyle name="Normal 3 37 2 8" xfId="3196" xr:uid="{00000000-0005-0000-0000-0000810C0000}"/>
    <cellStyle name="Normal 3 37 2 8 2" xfId="3197" xr:uid="{00000000-0005-0000-0000-0000820C0000}"/>
    <cellStyle name="Normal 3 37 2 9" xfId="3198" xr:uid="{00000000-0005-0000-0000-0000830C0000}"/>
    <cellStyle name="Normal 3 37 2 9 2" xfId="3199" xr:uid="{00000000-0005-0000-0000-0000840C0000}"/>
    <cellStyle name="Normal 3 37 3" xfId="3200" xr:uid="{00000000-0005-0000-0000-0000850C0000}"/>
    <cellStyle name="Normal 3 37 3 2" xfId="3201" xr:uid="{00000000-0005-0000-0000-0000860C0000}"/>
    <cellStyle name="Normal 3 37 4" xfId="3202" xr:uid="{00000000-0005-0000-0000-0000870C0000}"/>
    <cellStyle name="Normal 3 37 4 2" xfId="3203" xr:uid="{00000000-0005-0000-0000-0000880C0000}"/>
    <cellStyle name="Normal 3 37 5" xfId="3204" xr:uid="{00000000-0005-0000-0000-0000890C0000}"/>
    <cellStyle name="Normal 3 37 5 2" xfId="3205" xr:uid="{00000000-0005-0000-0000-00008A0C0000}"/>
    <cellStyle name="Normal 3 37 6" xfId="3206" xr:uid="{00000000-0005-0000-0000-00008B0C0000}"/>
    <cellStyle name="Normal 3 37 6 2" xfId="3207" xr:uid="{00000000-0005-0000-0000-00008C0C0000}"/>
    <cellStyle name="Normal 3 37 7" xfId="3208" xr:uid="{00000000-0005-0000-0000-00008D0C0000}"/>
    <cellStyle name="Normal 3 37 7 2" xfId="3209" xr:uid="{00000000-0005-0000-0000-00008E0C0000}"/>
    <cellStyle name="Normal 3 37 8" xfId="3210" xr:uid="{00000000-0005-0000-0000-00008F0C0000}"/>
    <cellStyle name="Normal 3 37 8 2" xfId="3211" xr:uid="{00000000-0005-0000-0000-0000900C0000}"/>
    <cellStyle name="Normal 3 37 9" xfId="3212" xr:uid="{00000000-0005-0000-0000-0000910C0000}"/>
    <cellStyle name="Normal 3 37 9 2" xfId="3213" xr:uid="{00000000-0005-0000-0000-0000920C0000}"/>
    <cellStyle name="Normal 3 38" xfId="3214" xr:uid="{00000000-0005-0000-0000-0000930C0000}"/>
    <cellStyle name="Normal 3 38 10" xfId="3215" xr:uid="{00000000-0005-0000-0000-0000940C0000}"/>
    <cellStyle name="Normal 3 38 10 2" xfId="3216" xr:uid="{00000000-0005-0000-0000-0000950C0000}"/>
    <cellStyle name="Normal 3 38 11" xfId="3217" xr:uid="{00000000-0005-0000-0000-0000960C0000}"/>
    <cellStyle name="Normal 3 38 11 2" xfId="3218" xr:uid="{00000000-0005-0000-0000-0000970C0000}"/>
    <cellStyle name="Normal 3 38 12" xfId="3219" xr:uid="{00000000-0005-0000-0000-0000980C0000}"/>
    <cellStyle name="Normal 3 38 12 2" xfId="3220" xr:uid="{00000000-0005-0000-0000-0000990C0000}"/>
    <cellStyle name="Normal 3 38 13" xfId="3221" xr:uid="{00000000-0005-0000-0000-00009A0C0000}"/>
    <cellStyle name="Normal 3 38 13 2" xfId="3222" xr:uid="{00000000-0005-0000-0000-00009B0C0000}"/>
    <cellStyle name="Normal 3 38 14" xfId="3223" xr:uid="{00000000-0005-0000-0000-00009C0C0000}"/>
    <cellStyle name="Normal 3 38 2" xfId="3224" xr:uid="{00000000-0005-0000-0000-00009D0C0000}"/>
    <cellStyle name="Normal 3 38 2 10" xfId="3225" xr:uid="{00000000-0005-0000-0000-00009E0C0000}"/>
    <cellStyle name="Normal 3 38 2 10 2" xfId="3226" xr:uid="{00000000-0005-0000-0000-00009F0C0000}"/>
    <cellStyle name="Normal 3 38 2 11" xfId="3227" xr:uid="{00000000-0005-0000-0000-0000A00C0000}"/>
    <cellStyle name="Normal 3 38 2 11 2" xfId="3228" xr:uid="{00000000-0005-0000-0000-0000A10C0000}"/>
    <cellStyle name="Normal 3 38 2 12" xfId="3229" xr:uid="{00000000-0005-0000-0000-0000A20C0000}"/>
    <cellStyle name="Normal 3 38 2 12 2" xfId="3230" xr:uid="{00000000-0005-0000-0000-0000A30C0000}"/>
    <cellStyle name="Normal 3 38 2 13" xfId="3231" xr:uid="{00000000-0005-0000-0000-0000A40C0000}"/>
    <cellStyle name="Normal 3 38 2 2" xfId="3232" xr:uid="{00000000-0005-0000-0000-0000A50C0000}"/>
    <cellStyle name="Normal 3 38 2 2 2" xfId="3233" xr:uid="{00000000-0005-0000-0000-0000A60C0000}"/>
    <cellStyle name="Normal 3 38 2 3" xfId="3234" xr:uid="{00000000-0005-0000-0000-0000A70C0000}"/>
    <cellStyle name="Normal 3 38 2 3 2" xfId="3235" xr:uid="{00000000-0005-0000-0000-0000A80C0000}"/>
    <cellStyle name="Normal 3 38 2 4" xfId="3236" xr:uid="{00000000-0005-0000-0000-0000A90C0000}"/>
    <cellStyle name="Normal 3 38 2 4 2" xfId="3237" xr:uid="{00000000-0005-0000-0000-0000AA0C0000}"/>
    <cellStyle name="Normal 3 38 2 5" xfId="3238" xr:uid="{00000000-0005-0000-0000-0000AB0C0000}"/>
    <cellStyle name="Normal 3 38 2 5 2" xfId="3239" xr:uid="{00000000-0005-0000-0000-0000AC0C0000}"/>
    <cellStyle name="Normal 3 38 2 6" xfId="3240" xr:uid="{00000000-0005-0000-0000-0000AD0C0000}"/>
    <cellStyle name="Normal 3 38 2 6 2" xfId="3241" xr:uid="{00000000-0005-0000-0000-0000AE0C0000}"/>
    <cellStyle name="Normal 3 38 2 7" xfId="3242" xr:uid="{00000000-0005-0000-0000-0000AF0C0000}"/>
    <cellStyle name="Normal 3 38 2 7 2" xfId="3243" xr:uid="{00000000-0005-0000-0000-0000B00C0000}"/>
    <cellStyle name="Normal 3 38 2 8" xfId="3244" xr:uid="{00000000-0005-0000-0000-0000B10C0000}"/>
    <cellStyle name="Normal 3 38 2 8 2" xfId="3245" xr:uid="{00000000-0005-0000-0000-0000B20C0000}"/>
    <cellStyle name="Normal 3 38 2 9" xfId="3246" xr:uid="{00000000-0005-0000-0000-0000B30C0000}"/>
    <cellStyle name="Normal 3 38 2 9 2" xfId="3247" xr:uid="{00000000-0005-0000-0000-0000B40C0000}"/>
    <cellStyle name="Normal 3 38 3" xfId="3248" xr:uid="{00000000-0005-0000-0000-0000B50C0000}"/>
    <cellStyle name="Normal 3 38 3 2" xfId="3249" xr:uid="{00000000-0005-0000-0000-0000B60C0000}"/>
    <cellStyle name="Normal 3 38 4" xfId="3250" xr:uid="{00000000-0005-0000-0000-0000B70C0000}"/>
    <cellStyle name="Normal 3 38 4 2" xfId="3251" xr:uid="{00000000-0005-0000-0000-0000B80C0000}"/>
    <cellStyle name="Normal 3 38 5" xfId="3252" xr:uid="{00000000-0005-0000-0000-0000B90C0000}"/>
    <cellStyle name="Normal 3 38 5 2" xfId="3253" xr:uid="{00000000-0005-0000-0000-0000BA0C0000}"/>
    <cellStyle name="Normal 3 38 6" xfId="3254" xr:uid="{00000000-0005-0000-0000-0000BB0C0000}"/>
    <cellStyle name="Normal 3 38 6 2" xfId="3255" xr:uid="{00000000-0005-0000-0000-0000BC0C0000}"/>
    <cellStyle name="Normal 3 38 7" xfId="3256" xr:uid="{00000000-0005-0000-0000-0000BD0C0000}"/>
    <cellStyle name="Normal 3 38 7 2" xfId="3257" xr:uid="{00000000-0005-0000-0000-0000BE0C0000}"/>
    <cellStyle name="Normal 3 38 8" xfId="3258" xr:uid="{00000000-0005-0000-0000-0000BF0C0000}"/>
    <cellStyle name="Normal 3 38 8 2" xfId="3259" xr:uid="{00000000-0005-0000-0000-0000C00C0000}"/>
    <cellStyle name="Normal 3 38 9" xfId="3260" xr:uid="{00000000-0005-0000-0000-0000C10C0000}"/>
    <cellStyle name="Normal 3 38 9 2" xfId="3261" xr:uid="{00000000-0005-0000-0000-0000C20C0000}"/>
    <cellStyle name="Normal 3 39" xfId="3262" xr:uid="{00000000-0005-0000-0000-0000C30C0000}"/>
    <cellStyle name="Normal 3 39 10" xfId="3263" xr:uid="{00000000-0005-0000-0000-0000C40C0000}"/>
    <cellStyle name="Normal 3 39 10 2" xfId="3264" xr:uid="{00000000-0005-0000-0000-0000C50C0000}"/>
    <cellStyle name="Normal 3 39 11" xfId="3265" xr:uid="{00000000-0005-0000-0000-0000C60C0000}"/>
    <cellStyle name="Normal 3 39 11 2" xfId="3266" xr:uid="{00000000-0005-0000-0000-0000C70C0000}"/>
    <cellStyle name="Normal 3 39 12" xfId="3267" xr:uid="{00000000-0005-0000-0000-0000C80C0000}"/>
    <cellStyle name="Normal 3 39 12 2" xfId="3268" xr:uid="{00000000-0005-0000-0000-0000C90C0000}"/>
    <cellStyle name="Normal 3 39 13" xfId="3269" xr:uid="{00000000-0005-0000-0000-0000CA0C0000}"/>
    <cellStyle name="Normal 3 39 13 2" xfId="3270" xr:uid="{00000000-0005-0000-0000-0000CB0C0000}"/>
    <cellStyle name="Normal 3 39 14" xfId="3271" xr:uid="{00000000-0005-0000-0000-0000CC0C0000}"/>
    <cellStyle name="Normal 3 39 2" xfId="3272" xr:uid="{00000000-0005-0000-0000-0000CD0C0000}"/>
    <cellStyle name="Normal 3 39 2 10" xfId="3273" xr:uid="{00000000-0005-0000-0000-0000CE0C0000}"/>
    <cellStyle name="Normal 3 39 2 10 2" xfId="3274" xr:uid="{00000000-0005-0000-0000-0000CF0C0000}"/>
    <cellStyle name="Normal 3 39 2 11" xfId="3275" xr:uid="{00000000-0005-0000-0000-0000D00C0000}"/>
    <cellStyle name="Normal 3 39 2 11 2" xfId="3276" xr:uid="{00000000-0005-0000-0000-0000D10C0000}"/>
    <cellStyle name="Normal 3 39 2 12" xfId="3277" xr:uid="{00000000-0005-0000-0000-0000D20C0000}"/>
    <cellStyle name="Normal 3 39 2 12 2" xfId="3278" xr:uid="{00000000-0005-0000-0000-0000D30C0000}"/>
    <cellStyle name="Normal 3 39 2 13" xfId="3279" xr:uid="{00000000-0005-0000-0000-0000D40C0000}"/>
    <cellStyle name="Normal 3 39 2 2" xfId="3280" xr:uid="{00000000-0005-0000-0000-0000D50C0000}"/>
    <cellStyle name="Normal 3 39 2 2 2" xfId="3281" xr:uid="{00000000-0005-0000-0000-0000D60C0000}"/>
    <cellStyle name="Normal 3 39 2 3" xfId="3282" xr:uid="{00000000-0005-0000-0000-0000D70C0000}"/>
    <cellStyle name="Normal 3 39 2 3 2" xfId="3283" xr:uid="{00000000-0005-0000-0000-0000D80C0000}"/>
    <cellStyle name="Normal 3 39 2 4" xfId="3284" xr:uid="{00000000-0005-0000-0000-0000D90C0000}"/>
    <cellStyle name="Normal 3 39 2 4 2" xfId="3285" xr:uid="{00000000-0005-0000-0000-0000DA0C0000}"/>
    <cellStyle name="Normal 3 39 2 5" xfId="3286" xr:uid="{00000000-0005-0000-0000-0000DB0C0000}"/>
    <cellStyle name="Normal 3 39 2 5 2" xfId="3287" xr:uid="{00000000-0005-0000-0000-0000DC0C0000}"/>
    <cellStyle name="Normal 3 39 2 6" xfId="3288" xr:uid="{00000000-0005-0000-0000-0000DD0C0000}"/>
    <cellStyle name="Normal 3 39 2 6 2" xfId="3289" xr:uid="{00000000-0005-0000-0000-0000DE0C0000}"/>
    <cellStyle name="Normal 3 39 2 7" xfId="3290" xr:uid="{00000000-0005-0000-0000-0000DF0C0000}"/>
    <cellStyle name="Normal 3 39 2 7 2" xfId="3291" xr:uid="{00000000-0005-0000-0000-0000E00C0000}"/>
    <cellStyle name="Normal 3 39 2 8" xfId="3292" xr:uid="{00000000-0005-0000-0000-0000E10C0000}"/>
    <cellStyle name="Normal 3 39 2 8 2" xfId="3293" xr:uid="{00000000-0005-0000-0000-0000E20C0000}"/>
    <cellStyle name="Normal 3 39 2 9" xfId="3294" xr:uid="{00000000-0005-0000-0000-0000E30C0000}"/>
    <cellStyle name="Normal 3 39 2 9 2" xfId="3295" xr:uid="{00000000-0005-0000-0000-0000E40C0000}"/>
    <cellStyle name="Normal 3 39 3" xfId="3296" xr:uid="{00000000-0005-0000-0000-0000E50C0000}"/>
    <cellStyle name="Normal 3 39 3 2" xfId="3297" xr:uid="{00000000-0005-0000-0000-0000E60C0000}"/>
    <cellStyle name="Normal 3 39 4" xfId="3298" xr:uid="{00000000-0005-0000-0000-0000E70C0000}"/>
    <cellStyle name="Normal 3 39 4 2" xfId="3299" xr:uid="{00000000-0005-0000-0000-0000E80C0000}"/>
    <cellStyle name="Normal 3 39 5" xfId="3300" xr:uid="{00000000-0005-0000-0000-0000E90C0000}"/>
    <cellStyle name="Normal 3 39 5 2" xfId="3301" xr:uid="{00000000-0005-0000-0000-0000EA0C0000}"/>
    <cellStyle name="Normal 3 39 6" xfId="3302" xr:uid="{00000000-0005-0000-0000-0000EB0C0000}"/>
    <cellStyle name="Normal 3 39 6 2" xfId="3303" xr:uid="{00000000-0005-0000-0000-0000EC0C0000}"/>
    <cellStyle name="Normal 3 39 7" xfId="3304" xr:uid="{00000000-0005-0000-0000-0000ED0C0000}"/>
    <cellStyle name="Normal 3 39 7 2" xfId="3305" xr:uid="{00000000-0005-0000-0000-0000EE0C0000}"/>
    <cellStyle name="Normal 3 39 8" xfId="3306" xr:uid="{00000000-0005-0000-0000-0000EF0C0000}"/>
    <cellStyle name="Normal 3 39 8 2" xfId="3307" xr:uid="{00000000-0005-0000-0000-0000F00C0000}"/>
    <cellStyle name="Normal 3 39 9" xfId="3308" xr:uid="{00000000-0005-0000-0000-0000F10C0000}"/>
    <cellStyle name="Normal 3 39 9 2" xfId="3309" xr:uid="{00000000-0005-0000-0000-0000F20C0000}"/>
    <cellStyle name="Normal 3 4" xfId="3310" xr:uid="{00000000-0005-0000-0000-0000F30C0000}"/>
    <cellStyle name="Normal 3 4 10" xfId="3311" xr:uid="{00000000-0005-0000-0000-0000F40C0000}"/>
    <cellStyle name="Normal 3 4 10 2" xfId="3312" xr:uid="{00000000-0005-0000-0000-0000F50C0000}"/>
    <cellStyle name="Normal 3 4 11" xfId="3313" xr:uid="{00000000-0005-0000-0000-0000F60C0000}"/>
    <cellStyle name="Normal 3 4 11 2" xfId="3314" xr:uid="{00000000-0005-0000-0000-0000F70C0000}"/>
    <cellStyle name="Normal 3 4 12" xfId="3315" xr:uid="{00000000-0005-0000-0000-0000F80C0000}"/>
    <cellStyle name="Normal 3 4 12 2" xfId="3316" xr:uid="{00000000-0005-0000-0000-0000F90C0000}"/>
    <cellStyle name="Normal 3 4 13" xfId="3317" xr:uid="{00000000-0005-0000-0000-0000FA0C0000}"/>
    <cellStyle name="Normal 3 4 13 2" xfId="3318" xr:uid="{00000000-0005-0000-0000-0000FB0C0000}"/>
    <cellStyle name="Normal 3 4 2" xfId="3319" xr:uid="{00000000-0005-0000-0000-0000FC0C0000}"/>
    <cellStyle name="Normal 3 4 2 10" xfId="3320" xr:uid="{00000000-0005-0000-0000-0000FD0C0000}"/>
    <cellStyle name="Normal 3 4 2 10 2" xfId="3321" xr:uid="{00000000-0005-0000-0000-0000FE0C0000}"/>
    <cellStyle name="Normal 3 4 2 11" xfId="3322" xr:uid="{00000000-0005-0000-0000-0000FF0C0000}"/>
    <cellStyle name="Normal 3 4 2 11 2" xfId="3323" xr:uid="{00000000-0005-0000-0000-0000000D0000}"/>
    <cellStyle name="Normal 3 4 2 12" xfId="3324" xr:uid="{00000000-0005-0000-0000-0000010D0000}"/>
    <cellStyle name="Normal 3 4 2 12 2" xfId="3325" xr:uid="{00000000-0005-0000-0000-0000020D0000}"/>
    <cellStyle name="Normal 3 4 2 13" xfId="3326" xr:uid="{00000000-0005-0000-0000-0000030D0000}"/>
    <cellStyle name="Normal 3 4 2 2" xfId="3327" xr:uid="{00000000-0005-0000-0000-0000040D0000}"/>
    <cellStyle name="Normal 3 4 2 2 2" xfId="3328" xr:uid="{00000000-0005-0000-0000-0000050D0000}"/>
    <cellStyle name="Normal 3 4 2 3" xfId="3329" xr:uid="{00000000-0005-0000-0000-0000060D0000}"/>
    <cellStyle name="Normal 3 4 2 3 2" xfId="3330" xr:uid="{00000000-0005-0000-0000-0000070D0000}"/>
    <cellStyle name="Normal 3 4 2 4" xfId="3331" xr:uid="{00000000-0005-0000-0000-0000080D0000}"/>
    <cellStyle name="Normal 3 4 2 4 2" xfId="3332" xr:uid="{00000000-0005-0000-0000-0000090D0000}"/>
    <cellStyle name="Normal 3 4 2 5" xfId="3333" xr:uid="{00000000-0005-0000-0000-00000A0D0000}"/>
    <cellStyle name="Normal 3 4 2 5 2" xfId="3334" xr:uid="{00000000-0005-0000-0000-00000B0D0000}"/>
    <cellStyle name="Normal 3 4 2 6" xfId="3335" xr:uid="{00000000-0005-0000-0000-00000C0D0000}"/>
    <cellStyle name="Normal 3 4 2 6 2" xfId="3336" xr:uid="{00000000-0005-0000-0000-00000D0D0000}"/>
    <cellStyle name="Normal 3 4 2 7" xfId="3337" xr:uid="{00000000-0005-0000-0000-00000E0D0000}"/>
    <cellStyle name="Normal 3 4 2 7 2" xfId="3338" xr:uid="{00000000-0005-0000-0000-00000F0D0000}"/>
    <cellStyle name="Normal 3 4 2 8" xfId="3339" xr:uid="{00000000-0005-0000-0000-0000100D0000}"/>
    <cellStyle name="Normal 3 4 2 8 2" xfId="3340" xr:uid="{00000000-0005-0000-0000-0000110D0000}"/>
    <cellStyle name="Normal 3 4 2 9" xfId="3341" xr:uid="{00000000-0005-0000-0000-0000120D0000}"/>
    <cellStyle name="Normal 3 4 2 9 2" xfId="3342" xr:uid="{00000000-0005-0000-0000-0000130D0000}"/>
    <cellStyle name="Normal 3 4 3" xfId="3343" xr:uid="{00000000-0005-0000-0000-0000140D0000}"/>
    <cellStyle name="Normal 3 4 3 2" xfId="3344" xr:uid="{00000000-0005-0000-0000-0000150D0000}"/>
    <cellStyle name="Normal 3 4 4" xfId="3345" xr:uid="{00000000-0005-0000-0000-0000160D0000}"/>
    <cellStyle name="Normal 3 4 4 2" xfId="3346" xr:uid="{00000000-0005-0000-0000-0000170D0000}"/>
    <cellStyle name="Normal 3 4 5" xfId="3347" xr:uid="{00000000-0005-0000-0000-0000180D0000}"/>
    <cellStyle name="Normal 3 4 5 2" xfId="3348" xr:uid="{00000000-0005-0000-0000-0000190D0000}"/>
    <cellStyle name="Normal 3 4 6" xfId="3349" xr:uid="{00000000-0005-0000-0000-00001A0D0000}"/>
    <cellStyle name="Normal 3 4 6 2" xfId="3350" xr:uid="{00000000-0005-0000-0000-00001B0D0000}"/>
    <cellStyle name="Normal 3 4 7" xfId="3351" xr:uid="{00000000-0005-0000-0000-00001C0D0000}"/>
    <cellStyle name="Normal 3 4 7 2" xfId="3352" xr:uid="{00000000-0005-0000-0000-00001D0D0000}"/>
    <cellStyle name="Normal 3 4 8" xfId="3353" xr:uid="{00000000-0005-0000-0000-00001E0D0000}"/>
    <cellStyle name="Normal 3 4 8 2" xfId="3354" xr:uid="{00000000-0005-0000-0000-00001F0D0000}"/>
    <cellStyle name="Normal 3 4 9" xfId="3355" xr:uid="{00000000-0005-0000-0000-0000200D0000}"/>
    <cellStyle name="Normal 3 4 9 2" xfId="3356" xr:uid="{00000000-0005-0000-0000-0000210D0000}"/>
    <cellStyle name="Normal 3 40" xfId="3357" xr:uid="{00000000-0005-0000-0000-0000220D0000}"/>
    <cellStyle name="Normal 3 40 10" xfId="3358" xr:uid="{00000000-0005-0000-0000-0000230D0000}"/>
    <cellStyle name="Normal 3 40 10 2" xfId="3359" xr:uid="{00000000-0005-0000-0000-0000240D0000}"/>
    <cellStyle name="Normal 3 40 11" xfId="3360" xr:uid="{00000000-0005-0000-0000-0000250D0000}"/>
    <cellStyle name="Normal 3 40 11 2" xfId="3361" xr:uid="{00000000-0005-0000-0000-0000260D0000}"/>
    <cellStyle name="Normal 3 40 12" xfId="3362" xr:uid="{00000000-0005-0000-0000-0000270D0000}"/>
    <cellStyle name="Normal 3 40 12 2" xfId="3363" xr:uid="{00000000-0005-0000-0000-0000280D0000}"/>
    <cellStyle name="Normal 3 40 13" xfId="3364" xr:uid="{00000000-0005-0000-0000-0000290D0000}"/>
    <cellStyle name="Normal 3 40 13 2" xfId="3365" xr:uid="{00000000-0005-0000-0000-00002A0D0000}"/>
    <cellStyle name="Normal 3 40 14" xfId="3366" xr:uid="{00000000-0005-0000-0000-00002B0D0000}"/>
    <cellStyle name="Normal 3 40 2" xfId="3367" xr:uid="{00000000-0005-0000-0000-00002C0D0000}"/>
    <cellStyle name="Normal 3 40 2 10" xfId="3368" xr:uid="{00000000-0005-0000-0000-00002D0D0000}"/>
    <cellStyle name="Normal 3 40 2 10 2" xfId="3369" xr:uid="{00000000-0005-0000-0000-00002E0D0000}"/>
    <cellStyle name="Normal 3 40 2 11" xfId="3370" xr:uid="{00000000-0005-0000-0000-00002F0D0000}"/>
    <cellStyle name="Normal 3 40 2 11 2" xfId="3371" xr:uid="{00000000-0005-0000-0000-0000300D0000}"/>
    <cellStyle name="Normal 3 40 2 12" xfId="3372" xr:uid="{00000000-0005-0000-0000-0000310D0000}"/>
    <cellStyle name="Normal 3 40 2 12 2" xfId="3373" xr:uid="{00000000-0005-0000-0000-0000320D0000}"/>
    <cellStyle name="Normal 3 40 2 13" xfId="3374" xr:uid="{00000000-0005-0000-0000-0000330D0000}"/>
    <cellStyle name="Normal 3 40 2 2" xfId="3375" xr:uid="{00000000-0005-0000-0000-0000340D0000}"/>
    <cellStyle name="Normal 3 40 2 2 2" xfId="3376" xr:uid="{00000000-0005-0000-0000-0000350D0000}"/>
    <cellStyle name="Normal 3 40 2 3" xfId="3377" xr:uid="{00000000-0005-0000-0000-0000360D0000}"/>
    <cellStyle name="Normal 3 40 2 3 2" xfId="3378" xr:uid="{00000000-0005-0000-0000-0000370D0000}"/>
    <cellStyle name="Normal 3 40 2 4" xfId="3379" xr:uid="{00000000-0005-0000-0000-0000380D0000}"/>
    <cellStyle name="Normal 3 40 2 4 2" xfId="3380" xr:uid="{00000000-0005-0000-0000-0000390D0000}"/>
    <cellStyle name="Normal 3 40 2 5" xfId="3381" xr:uid="{00000000-0005-0000-0000-00003A0D0000}"/>
    <cellStyle name="Normal 3 40 2 5 2" xfId="3382" xr:uid="{00000000-0005-0000-0000-00003B0D0000}"/>
    <cellStyle name="Normal 3 40 2 6" xfId="3383" xr:uid="{00000000-0005-0000-0000-00003C0D0000}"/>
    <cellStyle name="Normal 3 40 2 6 2" xfId="3384" xr:uid="{00000000-0005-0000-0000-00003D0D0000}"/>
    <cellStyle name="Normal 3 40 2 7" xfId="3385" xr:uid="{00000000-0005-0000-0000-00003E0D0000}"/>
    <cellStyle name="Normal 3 40 2 7 2" xfId="3386" xr:uid="{00000000-0005-0000-0000-00003F0D0000}"/>
    <cellStyle name="Normal 3 40 2 8" xfId="3387" xr:uid="{00000000-0005-0000-0000-0000400D0000}"/>
    <cellStyle name="Normal 3 40 2 8 2" xfId="3388" xr:uid="{00000000-0005-0000-0000-0000410D0000}"/>
    <cellStyle name="Normal 3 40 2 9" xfId="3389" xr:uid="{00000000-0005-0000-0000-0000420D0000}"/>
    <cellStyle name="Normal 3 40 2 9 2" xfId="3390" xr:uid="{00000000-0005-0000-0000-0000430D0000}"/>
    <cellStyle name="Normal 3 40 3" xfId="3391" xr:uid="{00000000-0005-0000-0000-0000440D0000}"/>
    <cellStyle name="Normal 3 40 3 2" xfId="3392" xr:uid="{00000000-0005-0000-0000-0000450D0000}"/>
    <cellStyle name="Normal 3 40 4" xfId="3393" xr:uid="{00000000-0005-0000-0000-0000460D0000}"/>
    <cellStyle name="Normal 3 40 4 2" xfId="3394" xr:uid="{00000000-0005-0000-0000-0000470D0000}"/>
    <cellStyle name="Normal 3 40 5" xfId="3395" xr:uid="{00000000-0005-0000-0000-0000480D0000}"/>
    <cellStyle name="Normal 3 40 5 2" xfId="3396" xr:uid="{00000000-0005-0000-0000-0000490D0000}"/>
    <cellStyle name="Normal 3 40 6" xfId="3397" xr:uid="{00000000-0005-0000-0000-00004A0D0000}"/>
    <cellStyle name="Normal 3 40 6 2" xfId="3398" xr:uid="{00000000-0005-0000-0000-00004B0D0000}"/>
    <cellStyle name="Normal 3 40 7" xfId="3399" xr:uid="{00000000-0005-0000-0000-00004C0D0000}"/>
    <cellStyle name="Normal 3 40 7 2" xfId="3400" xr:uid="{00000000-0005-0000-0000-00004D0D0000}"/>
    <cellStyle name="Normal 3 40 8" xfId="3401" xr:uid="{00000000-0005-0000-0000-00004E0D0000}"/>
    <cellStyle name="Normal 3 40 8 2" xfId="3402" xr:uid="{00000000-0005-0000-0000-00004F0D0000}"/>
    <cellStyle name="Normal 3 40 9" xfId="3403" xr:uid="{00000000-0005-0000-0000-0000500D0000}"/>
    <cellStyle name="Normal 3 40 9 2" xfId="3404" xr:uid="{00000000-0005-0000-0000-0000510D0000}"/>
    <cellStyle name="Normal 3 41" xfId="3405" xr:uid="{00000000-0005-0000-0000-0000520D0000}"/>
    <cellStyle name="Normal 3 41 10" xfId="3406" xr:uid="{00000000-0005-0000-0000-0000530D0000}"/>
    <cellStyle name="Normal 3 41 10 2" xfId="3407" xr:uid="{00000000-0005-0000-0000-0000540D0000}"/>
    <cellStyle name="Normal 3 41 11" xfId="3408" xr:uid="{00000000-0005-0000-0000-0000550D0000}"/>
    <cellStyle name="Normal 3 41 11 2" xfId="3409" xr:uid="{00000000-0005-0000-0000-0000560D0000}"/>
    <cellStyle name="Normal 3 41 12" xfId="3410" xr:uid="{00000000-0005-0000-0000-0000570D0000}"/>
    <cellStyle name="Normal 3 41 12 2" xfId="3411" xr:uid="{00000000-0005-0000-0000-0000580D0000}"/>
    <cellStyle name="Normal 3 41 13" xfId="3412" xr:uid="{00000000-0005-0000-0000-0000590D0000}"/>
    <cellStyle name="Normal 3 41 13 2" xfId="3413" xr:uid="{00000000-0005-0000-0000-00005A0D0000}"/>
    <cellStyle name="Normal 3 41 14" xfId="3414" xr:uid="{00000000-0005-0000-0000-00005B0D0000}"/>
    <cellStyle name="Normal 3 41 2" xfId="3415" xr:uid="{00000000-0005-0000-0000-00005C0D0000}"/>
    <cellStyle name="Normal 3 41 2 10" xfId="3416" xr:uid="{00000000-0005-0000-0000-00005D0D0000}"/>
    <cellStyle name="Normal 3 41 2 10 2" xfId="3417" xr:uid="{00000000-0005-0000-0000-00005E0D0000}"/>
    <cellStyle name="Normal 3 41 2 11" xfId="3418" xr:uid="{00000000-0005-0000-0000-00005F0D0000}"/>
    <cellStyle name="Normal 3 41 2 11 2" xfId="3419" xr:uid="{00000000-0005-0000-0000-0000600D0000}"/>
    <cellStyle name="Normal 3 41 2 12" xfId="3420" xr:uid="{00000000-0005-0000-0000-0000610D0000}"/>
    <cellStyle name="Normal 3 41 2 12 2" xfId="3421" xr:uid="{00000000-0005-0000-0000-0000620D0000}"/>
    <cellStyle name="Normal 3 41 2 13" xfId="3422" xr:uid="{00000000-0005-0000-0000-0000630D0000}"/>
    <cellStyle name="Normal 3 41 2 2" xfId="3423" xr:uid="{00000000-0005-0000-0000-0000640D0000}"/>
    <cellStyle name="Normal 3 41 2 2 2" xfId="3424" xr:uid="{00000000-0005-0000-0000-0000650D0000}"/>
    <cellStyle name="Normal 3 41 2 3" xfId="3425" xr:uid="{00000000-0005-0000-0000-0000660D0000}"/>
    <cellStyle name="Normal 3 41 2 3 2" xfId="3426" xr:uid="{00000000-0005-0000-0000-0000670D0000}"/>
    <cellStyle name="Normal 3 41 2 4" xfId="3427" xr:uid="{00000000-0005-0000-0000-0000680D0000}"/>
    <cellStyle name="Normal 3 41 2 4 2" xfId="3428" xr:uid="{00000000-0005-0000-0000-0000690D0000}"/>
    <cellStyle name="Normal 3 41 2 5" xfId="3429" xr:uid="{00000000-0005-0000-0000-00006A0D0000}"/>
    <cellStyle name="Normal 3 41 2 5 2" xfId="3430" xr:uid="{00000000-0005-0000-0000-00006B0D0000}"/>
    <cellStyle name="Normal 3 41 2 6" xfId="3431" xr:uid="{00000000-0005-0000-0000-00006C0D0000}"/>
    <cellStyle name="Normal 3 41 2 6 2" xfId="3432" xr:uid="{00000000-0005-0000-0000-00006D0D0000}"/>
    <cellStyle name="Normal 3 41 2 7" xfId="3433" xr:uid="{00000000-0005-0000-0000-00006E0D0000}"/>
    <cellStyle name="Normal 3 41 2 7 2" xfId="3434" xr:uid="{00000000-0005-0000-0000-00006F0D0000}"/>
    <cellStyle name="Normal 3 41 2 8" xfId="3435" xr:uid="{00000000-0005-0000-0000-0000700D0000}"/>
    <cellStyle name="Normal 3 41 2 8 2" xfId="3436" xr:uid="{00000000-0005-0000-0000-0000710D0000}"/>
    <cellStyle name="Normal 3 41 2 9" xfId="3437" xr:uid="{00000000-0005-0000-0000-0000720D0000}"/>
    <cellStyle name="Normal 3 41 2 9 2" xfId="3438" xr:uid="{00000000-0005-0000-0000-0000730D0000}"/>
    <cellStyle name="Normal 3 41 3" xfId="3439" xr:uid="{00000000-0005-0000-0000-0000740D0000}"/>
    <cellStyle name="Normal 3 41 3 2" xfId="3440" xr:uid="{00000000-0005-0000-0000-0000750D0000}"/>
    <cellStyle name="Normal 3 41 4" xfId="3441" xr:uid="{00000000-0005-0000-0000-0000760D0000}"/>
    <cellStyle name="Normal 3 41 4 2" xfId="3442" xr:uid="{00000000-0005-0000-0000-0000770D0000}"/>
    <cellStyle name="Normal 3 41 5" xfId="3443" xr:uid="{00000000-0005-0000-0000-0000780D0000}"/>
    <cellStyle name="Normal 3 41 5 2" xfId="3444" xr:uid="{00000000-0005-0000-0000-0000790D0000}"/>
    <cellStyle name="Normal 3 41 6" xfId="3445" xr:uid="{00000000-0005-0000-0000-00007A0D0000}"/>
    <cellStyle name="Normal 3 41 6 2" xfId="3446" xr:uid="{00000000-0005-0000-0000-00007B0D0000}"/>
    <cellStyle name="Normal 3 41 7" xfId="3447" xr:uid="{00000000-0005-0000-0000-00007C0D0000}"/>
    <cellStyle name="Normal 3 41 7 2" xfId="3448" xr:uid="{00000000-0005-0000-0000-00007D0D0000}"/>
    <cellStyle name="Normal 3 41 8" xfId="3449" xr:uid="{00000000-0005-0000-0000-00007E0D0000}"/>
    <cellStyle name="Normal 3 41 8 2" xfId="3450" xr:uid="{00000000-0005-0000-0000-00007F0D0000}"/>
    <cellStyle name="Normal 3 41 9" xfId="3451" xr:uid="{00000000-0005-0000-0000-0000800D0000}"/>
    <cellStyle name="Normal 3 41 9 2" xfId="3452" xr:uid="{00000000-0005-0000-0000-0000810D0000}"/>
    <cellStyle name="Normal 3 42" xfId="3453" xr:uid="{00000000-0005-0000-0000-0000820D0000}"/>
    <cellStyle name="Normal 3 42 10" xfId="3454" xr:uid="{00000000-0005-0000-0000-0000830D0000}"/>
    <cellStyle name="Normal 3 42 10 2" xfId="3455" xr:uid="{00000000-0005-0000-0000-0000840D0000}"/>
    <cellStyle name="Normal 3 42 11" xfId="3456" xr:uid="{00000000-0005-0000-0000-0000850D0000}"/>
    <cellStyle name="Normal 3 42 11 2" xfId="3457" xr:uid="{00000000-0005-0000-0000-0000860D0000}"/>
    <cellStyle name="Normal 3 42 12" xfId="3458" xr:uid="{00000000-0005-0000-0000-0000870D0000}"/>
    <cellStyle name="Normal 3 42 12 2" xfId="3459" xr:uid="{00000000-0005-0000-0000-0000880D0000}"/>
    <cellStyle name="Normal 3 42 13" xfId="3460" xr:uid="{00000000-0005-0000-0000-0000890D0000}"/>
    <cellStyle name="Normal 3 42 13 2" xfId="3461" xr:uid="{00000000-0005-0000-0000-00008A0D0000}"/>
    <cellStyle name="Normal 3 42 14" xfId="3462" xr:uid="{00000000-0005-0000-0000-00008B0D0000}"/>
    <cellStyle name="Normal 3 42 2" xfId="3463" xr:uid="{00000000-0005-0000-0000-00008C0D0000}"/>
    <cellStyle name="Normal 3 42 2 10" xfId="3464" xr:uid="{00000000-0005-0000-0000-00008D0D0000}"/>
    <cellStyle name="Normal 3 42 2 10 2" xfId="3465" xr:uid="{00000000-0005-0000-0000-00008E0D0000}"/>
    <cellStyle name="Normal 3 42 2 11" xfId="3466" xr:uid="{00000000-0005-0000-0000-00008F0D0000}"/>
    <cellStyle name="Normal 3 42 2 11 2" xfId="3467" xr:uid="{00000000-0005-0000-0000-0000900D0000}"/>
    <cellStyle name="Normal 3 42 2 12" xfId="3468" xr:uid="{00000000-0005-0000-0000-0000910D0000}"/>
    <cellStyle name="Normal 3 42 2 12 2" xfId="3469" xr:uid="{00000000-0005-0000-0000-0000920D0000}"/>
    <cellStyle name="Normal 3 42 2 13" xfId="3470" xr:uid="{00000000-0005-0000-0000-0000930D0000}"/>
    <cellStyle name="Normal 3 42 2 2" xfId="3471" xr:uid="{00000000-0005-0000-0000-0000940D0000}"/>
    <cellStyle name="Normal 3 42 2 2 2" xfId="3472" xr:uid="{00000000-0005-0000-0000-0000950D0000}"/>
    <cellStyle name="Normal 3 42 2 3" xfId="3473" xr:uid="{00000000-0005-0000-0000-0000960D0000}"/>
    <cellStyle name="Normal 3 42 2 3 2" xfId="3474" xr:uid="{00000000-0005-0000-0000-0000970D0000}"/>
    <cellStyle name="Normal 3 42 2 4" xfId="3475" xr:uid="{00000000-0005-0000-0000-0000980D0000}"/>
    <cellStyle name="Normal 3 42 2 4 2" xfId="3476" xr:uid="{00000000-0005-0000-0000-0000990D0000}"/>
    <cellStyle name="Normal 3 42 2 5" xfId="3477" xr:uid="{00000000-0005-0000-0000-00009A0D0000}"/>
    <cellStyle name="Normal 3 42 2 5 2" xfId="3478" xr:uid="{00000000-0005-0000-0000-00009B0D0000}"/>
    <cellStyle name="Normal 3 42 2 6" xfId="3479" xr:uid="{00000000-0005-0000-0000-00009C0D0000}"/>
    <cellStyle name="Normal 3 42 2 6 2" xfId="3480" xr:uid="{00000000-0005-0000-0000-00009D0D0000}"/>
    <cellStyle name="Normal 3 42 2 7" xfId="3481" xr:uid="{00000000-0005-0000-0000-00009E0D0000}"/>
    <cellStyle name="Normal 3 42 2 7 2" xfId="3482" xr:uid="{00000000-0005-0000-0000-00009F0D0000}"/>
    <cellStyle name="Normal 3 42 2 8" xfId="3483" xr:uid="{00000000-0005-0000-0000-0000A00D0000}"/>
    <cellStyle name="Normal 3 42 2 8 2" xfId="3484" xr:uid="{00000000-0005-0000-0000-0000A10D0000}"/>
    <cellStyle name="Normal 3 42 2 9" xfId="3485" xr:uid="{00000000-0005-0000-0000-0000A20D0000}"/>
    <cellStyle name="Normal 3 42 2 9 2" xfId="3486" xr:uid="{00000000-0005-0000-0000-0000A30D0000}"/>
    <cellStyle name="Normal 3 42 3" xfId="3487" xr:uid="{00000000-0005-0000-0000-0000A40D0000}"/>
    <cellStyle name="Normal 3 42 3 2" xfId="3488" xr:uid="{00000000-0005-0000-0000-0000A50D0000}"/>
    <cellStyle name="Normal 3 42 4" xfId="3489" xr:uid="{00000000-0005-0000-0000-0000A60D0000}"/>
    <cellStyle name="Normal 3 42 4 2" xfId="3490" xr:uid="{00000000-0005-0000-0000-0000A70D0000}"/>
    <cellStyle name="Normal 3 42 5" xfId="3491" xr:uid="{00000000-0005-0000-0000-0000A80D0000}"/>
    <cellStyle name="Normal 3 42 5 2" xfId="3492" xr:uid="{00000000-0005-0000-0000-0000A90D0000}"/>
    <cellStyle name="Normal 3 42 6" xfId="3493" xr:uid="{00000000-0005-0000-0000-0000AA0D0000}"/>
    <cellStyle name="Normal 3 42 6 2" xfId="3494" xr:uid="{00000000-0005-0000-0000-0000AB0D0000}"/>
    <cellStyle name="Normal 3 42 7" xfId="3495" xr:uid="{00000000-0005-0000-0000-0000AC0D0000}"/>
    <cellStyle name="Normal 3 42 7 2" xfId="3496" xr:uid="{00000000-0005-0000-0000-0000AD0D0000}"/>
    <cellStyle name="Normal 3 42 8" xfId="3497" xr:uid="{00000000-0005-0000-0000-0000AE0D0000}"/>
    <cellStyle name="Normal 3 42 8 2" xfId="3498" xr:uid="{00000000-0005-0000-0000-0000AF0D0000}"/>
    <cellStyle name="Normal 3 42 9" xfId="3499" xr:uid="{00000000-0005-0000-0000-0000B00D0000}"/>
    <cellStyle name="Normal 3 42 9 2" xfId="3500" xr:uid="{00000000-0005-0000-0000-0000B10D0000}"/>
    <cellStyle name="Normal 3 43" xfId="3501" xr:uid="{00000000-0005-0000-0000-0000B20D0000}"/>
    <cellStyle name="Normal 3 43 10" xfId="3502" xr:uid="{00000000-0005-0000-0000-0000B30D0000}"/>
    <cellStyle name="Normal 3 43 10 2" xfId="3503" xr:uid="{00000000-0005-0000-0000-0000B40D0000}"/>
    <cellStyle name="Normal 3 43 11" xfId="3504" xr:uid="{00000000-0005-0000-0000-0000B50D0000}"/>
    <cellStyle name="Normal 3 43 11 2" xfId="3505" xr:uid="{00000000-0005-0000-0000-0000B60D0000}"/>
    <cellStyle name="Normal 3 43 12" xfId="3506" xr:uid="{00000000-0005-0000-0000-0000B70D0000}"/>
    <cellStyle name="Normal 3 43 12 2" xfId="3507" xr:uid="{00000000-0005-0000-0000-0000B80D0000}"/>
    <cellStyle name="Normal 3 43 13" xfId="3508" xr:uid="{00000000-0005-0000-0000-0000B90D0000}"/>
    <cellStyle name="Normal 3 43 13 2" xfId="3509" xr:uid="{00000000-0005-0000-0000-0000BA0D0000}"/>
    <cellStyle name="Normal 3 43 14" xfId="3510" xr:uid="{00000000-0005-0000-0000-0000BB0D0000}"/>
    <cellStyle name="Normal 3 43 2" xfId="3511" xr:uid="{00000000-0005-0000-0000-0000BC0D0000}"/>
    <cellStyle name="Normal 3 43 2 10" xfId="3512" xr:uid="{00000000-0005-0000-0000-0000BD0D0000}"/>
    <cellStyle name="Normal 3 43 2 10 2" xfId="3513" xr:uid="{00000000-0005-0000-0000-0000BE0D0000}"/>
    <cellStyle name="Normal 3 43 2 11" xfId="3514" xr:uid="{00000000-0005-0000-0000-0000BF0D0000}"/>
    <cellStyle name="Normal 3 43 2 11 2" xfId="3515" xr:uid="{00000000-0005-0000-0000-0000C00D0000}"/>
    <cellStyle name="Normal 3 43 2 12" xfId="3516" xr:uid="{00000000-0005-0000-0000-0000C10D0000}"/>
    <cellStyle name="Normal 3 43 2 12 2" xfId="3517" xr:uid="{00000000-0005-0000-0000-0000C20D0000}"/>
    <cellStyle name="Normal 3 43 2 13" xfId="3518" xr:uid="{00000000-0005-0000-0000-0000C30D0000}"/>
    <cellStyle name="Normal 3 43 2 2" xfId="3519" xr:uid="{00000000-0005-0000-0000-0000C40D0000}"/>
    <cellStyle name="Normal 3 43 2 2 2" xfId="3520" xr:uid="{00000000-0005-0000-0000-0000C50D0000}"/>
    <cellStyle name="Normal 3 43 2 3" xfId="3521" xr:uid="{00000000-0005-0000-0000-0000C60D0000}"/>
    <cellStyle name="Normal 3 43 2 3 2" xfId="3522" xr:uid="{00000000-0005-0000-0000-0000C70D0000}"/>
    <cellStyle name="Normal 3 43 2 4" xfId="3523" xr:uid="{00000000-0005-0000-0000-0000C80D0000}"/>
    <cellStyle name="Normal 3 43 2 4 2" xfId="3524" xr:uid="{00000000-0005-0000-0000-0000C90D0000}"/>
    <cellStyle name="Normal 3 43 2 5" xfId="3525" xr:uid="{00000000-0005-0000-0000-0000CA0D0000}"/>
    <cellStyle name="Normal 3 43 2 5 2" xfId="3526" xr:uid="{00000000-0005-0000-0000-0000CB0D0000}"/>
    <cellStyle name="Normal 3 43 2 6" xfId="3527" xr:uid="{00000000-0005-0000-0000-0000CC0D0000}"/>
    <cellStyle name="Normal 3 43 2 6 2" xfId="3528" xr:uid="{00000000-0005-0000-0000-0000CD0D0000}"/>
    <cellStyle name="Normal 3 43 2 7" xfId="3529" xr:uid="{00000000-0005-0000-0000-0000CE0D0000}"/>
    <cellStyle name="Normal 3 43 2 7 2" xfId="3530" xr:uid="{00000000-0005-0000-0000-0000CF0D0000}"/>
    <cellStyle name="Normal 3 43 2 8" xfId="3531" xr:uid="{00000000-0005-0000-0000-0000D00D0000}"/>
    <cellStyle name="Normal 3 43 2 8 2" xfId="3532" xr:uid="{00000000-0005-0000-0000-0000D10D0000}"/>
    <cellStyle name="Normal 3 43 2 9" xfId="3533" xr:uid="{00000000-0005-0000-0000-0000D20D0000}"/>
    <cellStyle name="Normal 3 43 2 9 2" xfId="3534" xr:uid="{00000000-0005-0000-0000-0000D30D0000}"/>
    <cellStyle name="Normal 3 43 3" xfId="3535" xr:uid="{00000000-0005-0000-0000-0000D40D0000}"/>
    <cellStyle name="Normal 3 43 3 2" xfId="3536" xr:uid="{00000000-0005-0000-0000-0000D50D0000}"/>
    <cellStyle name="Normal 3 43 4" xfId="3537" xr:uid="{00000000-0005-0000-0000-0000D60D0000}"/>
    <cellStyle name="Normal 3 43 4 2" xfId="3538" xr:uid="{00000000-0005-0000-0000-0000D70D0000}"/>
    <cellStyle name="Normal 3 43 5" xfId="3539" xr:uid="{00000000-0005-0000-0000-0000D80D0000}"/>
    <cellStyle name="Normal 3 43 5 2" xfId="3540" xr:uid="{00000000-0005-0000-0000-0000D90D0000}"/>
    <cellStyle name="Normal 3 43 6" xfId="3541" xr:uid="{00000000-0005-0000-0000-0000DA0D0000}"/>
    <cellStyle name="Normal 3 43 6 2" xfId="3542" xr:uid="{00000000-0005-0000-0000-0000DB0D0000}"/>
    <cellStyle name="Normal 3 43 7" xfId="3543" xr:uid="{00000000-0005-0000-0000-0000DC0D0000}"/>
    <cellStyle name="Normal 3 43 7 2" xfId="3544" xr:uid="{00000000-0005-0000-0000-0000DD0D0000}"/>
    <cellStyle name="Normal 3 43 8" xfId="3545" xr:uid="{00000000-0005-0000-0000-0000DE0D0000}"/>
    <cellStyle name="Normal 3 43 8 2" xfId="3546" xr:uid="{00000000-0005-0000-0000-0000DF0D0000}"/>
    <cellStyle name="Normal 3 43 9" xfId="3547" xr:uid="{00000000-0005-0000-0000-0000E00D0000}"/>
    <cellStyle name="Normal 3 43 9 2" xfId="3548" xr:uid="{00000000-0005-0000-0000-0000E10D0000}"/>
    <cellStyle name="Normal 3 44" xfId="3549" xr:uid="{00000000-0005-0000-0000-0000E20D0000}"/>
    <cellStyle name="Normal 3 44 10" xfId="3550" xr:uid="{00000000-0005-0000-0000-0000E30D0000}"/>
    <cellStyle name="Normal 3 44 10 2" xfId="3551" xr:uid="{00000000-0005-0000-0000-0000E40D0000}"/>
    <cellStyle name="Normal 3 44 11" xfId="3552" xr:uid="{00000000-0005-0000-0000-0000E50D0000}"/>
    <cellStyle name="Normal 3 44 11 2" xfId="3553" xr:uid="{00000000-0005-0000-0000-0000E60D0000}"/>
    <cellStyle name="Normal 3 44 12" xfId="3554" xr:uid="{00000000-0005-0000-0000-0000E70D0000}"/>
    <cellStyle name="Normal 3 44 12 2" xfId="3555" xr:uid="{00000000-0005-0000-0000-0000E80D0000}"/>
    <cellStyle name="Normal 3 44 13" xfId="3556" xr:uid="{00000000-0005-0000-0000-0000E90D0000}"/>
    <cellStyle name="Normal 3 44 13 2" xfId="3557" xr:uid="{00000000-0005-0000-0000-0000EA0D0000}"/>
    <cellStyle name="Normal 3 44 14" xfId="3558" xr:uid="{00000000-0005-0000-0000-0000EB0D0000}"/>
    <cellStyle name="Normal 3 44 2" xfId="3559" xr:uid="{00000000-0005-0000-0000-0000EC0D0000}"/>
    <cellStyle name="Normal 3 44 2 10" xfId="3560" xr:uid="{00000000-0005-0000-0000-0000ED0D0000}"/>
    <cellStyle name="Normal 3 44 2 10 2" xfId="3561" xr:uid="{00000000-0005-0000-0000-0000EE0D0000}"/>
    <cellStyle name="Normal 3 44 2 11" xfId="3562" xr:uid="{00000000-0005-0000-0000-0000EF0D0000}"/>
    <cellStyle name="Normal 3 44 2 11 2" xfId="3563" xr:uid="{00000000-0005-0000-0000-0000F00D0000}"/>
    <cellStyle name="Normal 3 44 2 12" xfId="3564" xr:uid="{00000000-0005-0000-0000-0000F10D0000}"/>
    <cellStyle name="Normal 3 44 2 12 2" xfId="3565" xr:uid="{00000000-0005-0000-0000-0000F20D0000}"/>
    <cellStyle name="Normal 3 44 2 13" xfId="3566" xr:uid="{00000000-0005-0000-0000-0000F30D0000}"/>
    <cellStyle name="Normal 3 44 2 2" xfId="3567" xr:uid="{00000000-0005-0000-0000-0000F40D0000}"/>
    <cellStyle name="Normal 3 44 2 2 2" xfId="3568" xr:uid="{00000000-0005-0000-0000-0000F50D0000}"/>
    <cellStyle name="Normal 3 44 2 3" xfId="3569" xr:uid="{00000000-0005-0000-0000-0000F60D0000}"/>
    <cellStyle name="Normal 3 44 2 3 2" xfId="3570" xr:uid="{00000000-0005-0000-0000-0000F70D0000}"/>
    <cellStyle name="Normal 3 44 2 4" xfId="3571" xr:uid="{00000000-0005-0000-0000-0000F80D0000}"/>
    <cellStyle name="Normal 3 44 2 4 2" xfId="3572" xr:uid="{00000000-0005-0000-0000-0000F90D0000}"/>
    <cellStyle name="Normal 3 44 2 5" xfId="3573" xr:uid="{00000000-0005-0000-0000-0000FA0D0000}"/>
    <cellStyle name="Normal 3 44 2 5 2" xfId="3574" xr:uid="{00000000-0005-0000-0000-0000FB0D0000}"/>
    <cellStyle name="Normal 3 44 2 6" xfId="3575" xr:uid="{00000000-0005-0000-0000-0000FC0D0000}"/>
    <cellStyle name="Normal 3 44 2 6 2" xfId="3576" xr:uid="{00000000-0005-0000-0000-0000FD0D0000}"/>
    <cellStyle name="Normal 3 44 2 7" xfId="3577" xr:uid="{00000000-0005-0000-0000-0000FE0D0000}"/>
    <cellStyle name="Normal 3 44 2 7 2" xfId="3578" xr:uid="{00000000-0005-0000-0000-0000FF0D0000}"/>
    <cellStyle name="Normal 3 44 2 8" xfId="3579" xr:uid="{00000000-0005-0000-0000-0000000E0000}"/>
    <cellStyle name="Normal 3 44 2 8 2" xfId="3580" xr:uid="{00000000-0005-0000-0000-0000010E0000}"/>
    <cellStyle name="Normal 3 44 2 9" xfId="3581" xr:uid="{00000000-0005-0000-0000-0000020E0000}"/>
    <cellStyle name="Normal 3 44 2 9 2" xfId="3582" xr:uid="{00000000-0005-0000-0000-0000030E0000}"/>
    <cellStyle name="Normal 3 44 3" xfId="3583" xr:uid="{00000000-0005-0000-0000-0000040E0000}"/>
    <cellStyle name="Normal 3 44 3 2" xfId="3584" xr:uid="{00000000-0005-0000-0000-0000050E0000}"/>
    <cellStyle name="Normal 3 44 4" xfId="3585" xr:uid="{00000000-0005-0000-0000-0000060E0000}"/>
    <cellStyle name="Normal 3 44 4 2" xfId="3586" xr:uid="{00000000-0005-0000-0000-0000070E0000}"/>
    <cellStyle name="Normal 3 44 5" xfId="3587" xr:uid="{00000000-0005-0000-0000-0000080E0000}"/>
    <cellStyle name="Normal 3 44 5 2" xfId="3588" xr:uid="{00000000-0005-0000-0000-0000090E0000}"/>
    <cellStyle name="Normal 3 44 6" xfId="3589" xr:uid="{00000000-0005-0000-0000-00000A0E0000}"/>
    <cellStyle name="Normal 3 44 6 2" xfId="3590" xr:uid="{00000000-0005-0000-0000-00000B0E0000}"/>
    <cellStyle name="Normal 3 44 7" xfId="3591" xr:uid="{00000000-0005-0000-0000-00000C0E0000}"/>
    <cellStyle name="Normal 3 44 7 2" xfId="3592" xr:uid="{00000000-0005-0000-0000-00000D0E0000}"/>
    <cellStyle name="Normal 3 44 8" xfId="3593" xr:uid="{00000000-0005-0000-0000-00000E0E0000}"/>
    <cellStyle name="Normal 3 44 8 2" xfId="3594" xr:uid="{00000000-0005-0000-0000-00000F0E0000}"/>
    <cellStyle name="Normal 3 44 9" xfId="3595" xr:uid="{00000000-0005-0000-0000-0000100E0000}"/>
    <cellStyle name="Normal 3 44 9 2" xfId="3596" xr:uid="{00000000-0005-0000-0000-0000110E0000}"/>
    <cellStyle name="Normal 3 45" xfId="3597" xr:uid="{00000000-0005-0000-0000-0000120E0000}"/>
    <cellStyle name="Normal 3 45 10" xfId="3598" xr:uid="{00000000-0005-0000-0000-0000130E0000}"/>
    <cellStyle name="Normal 3 45 10 2" xfId="3599" xr:uid="{00000000-0005-0000-0000-0000140E0000}"/>
    <cellStyle name="Normal 3 45 11" xfId="3600" xr:uid="{00000000-0005-0000-0000-0000150E0000}"/>
    <cellStyle name="Normal 3 45 11 2" xfId="3601" xr:uid="{00000000-0005-0000-0000-0000160E0000}"/>
    <cellStyle name="Normal 3 45 12" xfId="3602" xr:uid="{00000000-0005-0000-0000-0000170E0000}"/>
    <cellStyle name="Normal 3 45 12 2" xfId="3603" xr:uid="{00000000-0005-0000-0000-0000180E0000}"/>
    <cellStyle name="Normal 3 45 13" xfId="3604" xr:uid="{00000000-0005-0000-0000-0000190E0000}"/>
    <cellStyle name="Normal 3 45 13 2" xfId="3605" xr:uid="{00000000-0005-0000-0000-00001A0E0000}"/>
    <cellStyle name="Normal 3 45 14" xfId="3606" xr:uid="{00000000-0005-0000-0000-00001B0E0000}"/>
    <cellStyle name="Normal 3 45 2" xfId="3607" xr:uid="{00000000-0005-0000-0000-00001C0E0000}"/>
    <cellStyle name="Normal 3 45 2 10" xfId="3608" xr:uid="{00000000-0005-0000-0000-00001D0E0000}"/>
    <cellStyle name="Normal 3 45 2 10 2" xfId="3609" xr:uid="{00000000-0005-0000-0000-00001E0E0000}"/>
    <cellStyle name="Normal 3 45 2 11" xfId="3610" xr:uid="{00000000-0005-0000-0000-00001F0E0000}"/>
    <cellStyle name="Normal 3 45 2 11 2" xfId="3611" xr:uid="{00000000-0005-0000-0000-0000200E0000}"/>
    <cellStyle name="Normal 3 45 2 12" xfId="3612" xr:uid="{00000000-0005-0000-0000-0000210E0000}"/>
    <cellStyle name="Normal 3 45 2 12 2" xfId="3613" xr:uid="{00000000-0005-0000-0000-0000220E0000}"/>
    <cellStyle name="Normal 3 45 2 13" xfId="3614" xr:uid="{00000000-0005-0000-0000-0000230E0000}"/>
    <cellStyle name="Normal 3 45 2 2" xfId="3615" xr:uid="{00000000-0005-0000-0000-0000240E0000}"/>
    <cellStyle name="Normal 3 45 2 2 2" xfId="3616" xr:uid="{00000000-0005-0000-0000-0000250E0000}"/>
    <cellStyle name="Normal 3 45 2 3" xfId="3617" xr:uid="{00000000-0005-0000-0000-0000260E0000}"/>
    <cellStyle name="Normal 3 45 2 3 2" xfId="3618" xr:uid="{00000000-0005-0000-0000-0000270E0000}"/>
    <cellStyle name="Normal 3 45 2 4" xfId="3619" xr:uid="{00000000-0005-0000-0000-0000280E0000}"/>
    <cellStyle name="Normal 3 45 2 4 2" xfId="3620" xr:uid="{00000000-0005-0000-0000-0000290E0000}"/>
    <cellStyle name="Normal 3 45 2 5" xfId="3621" xr:uid="{00000000-0005-0000-0000-00002A0E0000}"/>
    <cellStyle name="Normal 3 45 2 5 2" xfId="3622" xr:uid="{00000000-0005-0000-0000-00002B0E0000}"/>
    <cellStyle name="Normal 3 45 2 6" xfId="3623" xr:uid="{00000000-0005-0000-0000-00002C0E0000}"/>
    <cellStyle name="Normal 3 45 2 6 2" xfId="3624" xr:uid="{00000000-0005-0000-0000-00002D0E0000}"/>
    <cellStyle name="Normal 3 45 2 7" xfId="3625" xr:uid="{00000000-0005-0000-0000-00002E0E0000}"/>
    <cellStyle name="Normal 3 45 2 7 2" xfId="3626" xr:uid="{00000000-0005-0000-0000-00002F0E0000}"/>
    <cellStyle name="Normal 3 45 2 8" xfId="3627" xr:uid="{00000000-0005-0000-0000-0000300E0000}"/>
    <cellStyle name="Normal 3 45 2 8 2" xfId="3628" xr:uid="{00000000-0005-0000-0000-0000310E0000}"/>
    <cellStyle name="Normal 3 45 2 9" xfId="3629" xr:uid="{00000000-0005-0000-0000-0000320E0000}"/>
    <cellStyle name="Normal 3 45 2 9 2" xfId="3630" xr:uid="{00000000-0005-0000-0000-0000330E0000}"/>
    <cellStyle name="Normal 3 45 3" xfId="3631" xr:uid="{00000000-0005-0000-0000-0000340E0000}"/>
    <cellStyle name="Normal 3 45 3 2" xfId="3632" xr:uid="{00000000-0005-0000-0000-0000350E0000}"/>
    <cellStyle name="Normal 3 45 4" xfId="3633" xr:uid="{00000000-0005-0000-0000-0000360E0000}"/>
    <cellStyle name="Normal 3 45 4 2" xfId="3634" xr:uid="{00000000-0005-0000-0000-0000370E0000}"/>
    <cellStyle name="Normal 3 45 5" xfId="3635" xr:uid="{00000000-0005-0000-0000-0000380E0000}"/>
    <cellStyle name="Normal 3 45 5 2" xfId="3636" xr:uid="{00000000-0005-0000-0000-0000390E0000}"/>
    <cellStyle name="Normal 3 45 6" xfId="3637" xr:uid="{00000000-0005-0000-0000-00003A0E0000}"/>
    <cellStyle name="Normal 3 45 6 2" xfId="3638" xr:uid="{00000000-0005-0000-0000-00003B0E0000}"/>
    <cellStyle name="Normal 3 45 7" xfId="3639" xr:uid="{00000000-0005-0000-0000-00003C0E0000}"/>
    <cellStyle name="Normal 3 45 7 2" xfId="3640" xr:uid="{00000000-0005-0000-0000-00003D0E0000}"/>
    <cellStyle name="Normal 3 45 8" xfId="3641" xr:uid="{00000000-0005-0000-0000-00003E0E0000}"/>
    <cellStyle name="Normal 3 45 8 2" xfId="3642" xr:uid="{00000000-0005-0000-0000-00003F0E0000}"/>
    <cellStyle name="Normal 3 45 9" xfId="3643" xr:uid="{00000000-0005-0000-0000-0000400E0000}"/>
    <cellStyle name="Normal 3 45 9 2" xfId="3644" xr:uid="{00000000-0005-0000-0000-0000410E0000}"/>
    <cellStyle name="Normal 3 46" xfId="3645" xr:uid="{00000000-0005-0000-0000-0000420E0000}"/>
    <cellStyle name="Normal 3 46 10" xfId="3646" xr:uid="{00000000-0005-0000-0000-0000430E0000}"/>
    <cellStyle name="Normal 3 46 10 2" xfId="3647" xr:uid="{00000000-0005-0000-0000-0000440E0000}"/>
    <cellStyle name="Normal 3 46 11" xfId="3648" xr:uid="{00000000-0005-0000-0000-0000450E0000}"/>
    <cellStyle name="Normal 3 46 11 2" xfId="3649" xr:uid="{00000000-0005-0000-0000-0000460E0000}"/>
    <cellStyle name="Normal 3 46 12" xfId="3650" xr:uid="{00000000-0005-0000-0000-0000470E0000}"/>
    <cellStyle name="Normal 3 46 12 2" xfId="3651" xr:uid="{00000000-0005-0000-0000-0000480E0000}"/>
    <cellStyle name="Normal 3 46 13" xfId="3652" xr:uid="{00000000-0005-0000-0000-0000490E0000}"/>
    <cellStyle name="Normal 3 46 13 2" xfId="3653" xr:uid="{00000000-0005-0000-0000-00004A0E0000}"/>
    <cellStyle name="Normal 3 46 14" xfId="3654" xr:uid="{00000000-0005-0000-0000-00004B0E0000}"/>
    <cellStyle name="Normal 3 46 2" xfId="3655" xr:uid="{00000000-0005-0000-0000-00004C0E0000}"/>
    <cellStyle name="Normal 3 46 2 10" xfId="3656" xr:uid="{00000000-0005-0000-0000-00004D0E0000}"/>
    <cellStyle name="Normal 3 46 2 10 2" xfId="3657" xr:uid="{00000000-0005-0000-0000-00004E0E0000}"/>
    <cellStyle name="Normal 3 46 2 11" xfId="3658" xr:uid="{00000000-0005-0000-0000-00004F0E0000}"/>
    <cellStyle name="Normal 3 46 2 11 2" xfId="3659" xr:uid="{00000000-0005-0000-0000-0000500E0000}"/>
    <cellStyle name="Normal 3 46 2 12" xfId="3660" xr:uid="{00000000-0005-0000-0000-0000510E0000}"/>
    <cellStyle name="Normal 3 46 2 12 2" xfId="3661" xr:uid="{00000000-0005-0000-0000-0000520E0000}"/>
    <cellStyle name="Normal 3 46 2 13" xfId="3662" xr:uid="{00000000-0005-0000-0000-0000530E0000}"/>
    <cellStyle name="Normal 3 46 2 2" xfId="3663" xr:uid="{00000000-0005-0000-0000-0000540E0000}"/>
    <cellStyle name="Normal 3 46 2 2 2" xfId="3664" xr:uid="{00000000-0005-0000-0000-0000550E0000}"/>
    <cellStyle name="Normal 3 46 2 3" xfId="3665" xr:uid="{00000000-0005-0000-0000-0000560E0000}"/>
    <cellStyle name="Normal 3 46 2 3 2" xfId="3666" xr:uid="{00000000-0005-0000-0000-0000570E0000}"/>
    <cellStyle name="Normal 3 46 2 4" xfId="3667" xr:uid="{00000000-0005-0000-0000-0000580E0000}"/>
    <cellStyle name="Normal 3 46 2 4 2" xfId="3668" xr:uid="{00000000-0005-0000-0000-0000590E0000}"/>
    <cellStyle name="Normal 3 46 2 5" xfId="3669" xr:uid="{00000000-0005-0000-0000-00005A0E0000}"/>
    <cellStyle name="Normal 3 46 2 5 2" xfId="3670" xr:uid="{00000000-0005-0000-0000-00005B0E0000}"/>
    <cellStyle name="Normal 3 46 2 6" xfId="3671" xr:uid="{00000000-0005-0000-0000-00005C0E0000}"/>
    <cellStyle name="Normal 3 46 2 6 2" xfId="3672" xr:uid="{00000000-0005-0000-0000-00005D0E0000}"/>
    <cellStyle name="Normal 3 46 2 7" xfId="3673" xr:uid="{00000000-0005-0000-0000-00005E0E0000}"/>
    <cellStyle name="Normal 3 46 2 7 2" xfId="3674" xr:uid="{00000000-0005-0000-0000-00005F0E0000}"/>
    <cellStyle name="Normal 3 46 2 8" xfId="3675" xr:uid="{00000000-0005-0000-0000-0000600E0000}"/>
    <cellStyle name="Normal 3 46 2 8 2" xfId="3676" xr:uid="{00000000-0005-0000-0000-0000610E0000}"/>
    <cellStyle name="Normal 3 46 2 9" xfId="3677" xr:uid="{00000000-0005-0000-0000-0000620E0000}"/>
    <cellStyle name="Normal 3 46 2 9 2" xfId="3678" xr:uid="{00000000-0005-0000-0000-0000630E0000}"/>
    <cellStyle name="Normal 3 46 3" xfId="3679" xr:uid="{00000000-0005-0000-0000-0000640E0000}"/>
    <cellStyle name="Normal 3 46 3 2" xfId="3680" xr:uid="{00000000-0005-0000-0000-0000650E0000}"/>
    <cellStyle name="Normal 3 46 4" xfId="3681" xr:uid="{00000000-0005-0000-0000-0000660E0000}"/>
    <cellStyle name="Normal 3 46 4 2" xfId="3682" xr:uid="{00000000-0005-0000-0000-0000670E0000}"/>
    <cellStyle name="Normal 3 46 5" xfId="3683" xr:uid="{00000000-0005-0000-0000-0000680E0000}"/>
    <cellStyle name="Normal 3 46 5 2" xfId="3684" xr:uid="{00000000-0005-0000-0000-0000690E0000}"/>
    <cellStyle name="Normal 3 46 6" xfId="3685" xr:uid="{00000000-0005-0000-0000-00006A0E0000}"/>
    <cellStyle name="Normal 3 46 6 2" xfId="3686" xr:uid="{00000000-0005-0000-0000-00006B0E0000}"/>
    <cellStyle name="Normal 3 46 7" xfId="3687" xr:uid="{00000000-0005-0000-0000-00006C0E0000}"/>
    <cellStyle name="Normal 3 46 7 2" xfId="3688" xr:uid="{00000000-0005-0000-0000-00006D0E0000}"/>
    <cellStyle name="Normal 3 46 8" xfId="3689" xr:uid="{00000000-0005-0000-0000-00006E0E0000}"/>
    <cellStyle name="Normal 3 46 8 2" xfId="3690" xr:uid="{00000000-0005-0000-0000-00006F0E0000}"/>
    <cellStyle name="Normal 3 46 9" xfId="3691" xr:uid="{00000000-0005-0000-0000-0000700E0000}"/>
    <cellStyle name="Normal 3 46 9 2" xfId="3692" xr:uid="{00000000-0005-0000-0000-0000710E0000}"/>
    <cellStyle name="Normal 3 47" xfId="3693" xr:uid="{00000000-0005-0000-0000-0000720E0000}"/>
    <cellStyle name="Normal 3 47 10" xfId="3694" xr:uid="{00000000-0005-0000-0000-0000730E0000}"/>
    <cellStyle name="Normal 3 47 10 2" xfId="3695" xr:uid="{00000000-0005-0000-0000-0000740E0000}"/>
    <cellStyle name="Normal 3 47 11" xfId="3696" xr:uid="{00000000-0005-0000-0000-0000750E0000}"/>
    <cellStyle name="Normal 3 47 11 2" xfId="3697" xr:uid="{00000000-0005-0000-0000-0000760E0000}"/>
    <cellStyle name="Normal 3 47 12" xfId="3698" xr:uid="{00000000-0005-0000-0000-0000770E0000}"/>
    <cellStyle name="Normal 3 47 12 2" xfId="3699" xr:uid="{00000000-0005-0000-0000-0000780E0000}"/>
    <cellStyle name="Normal 3 47 13" xfId="3700" xr:uid="{00000000-0005-0000-0000-0000790E0000}"/>
    <cellStyle name="Normal 3 47 13 2" xfId="3701" xr:uid="{00000000-0005-0000-0000-00007A0E0000}"/>
    <cellStyle name="Normal 3 47 14" xfId="3702" xr:uid="{00000000-0005-0000-0000-00007B0E0000}"/>
    <cellStyle name="Normal 3 47 2" xfId="3703" xr:uid="{00000000-0005-0000-0000-00007C0E0000}"/>
    <cellStyle name="Normal 3 47 2 10" xfId="3704" xr:uid="{00000000-0005-0000-0000-00007D0E0000}"/>
    <cellStyle name="Normal 3 47 2 10 2" xfId="3705" xr:uid="{00000000-0005-0000-0000-00007E0E0000}"/>
    <cellStyle name="Normal 3 47 2 11" xfId="3706" xr:uid="{00000000-0005-0000-0000-00007F0E0000}"/>
    <cellStyle name="Normal 3 47 2 11 2" xfId="3707" xr:uid="{00000000-0005-0000-0000-0000800E0000}"/>
    <cellStyle name="Normal 3 47 2 12" xfId="3708" xr:uid="{00000000-0005-0000-0000-0000810E0000}"/>
    <cellStyle name="Normal 3 47 2 12 2" xfId="3709" xr:uid="{00000000-0005-0000-0000-0000820E0000}"/>
    <cellStyle name="Normal 3 47 2 13" xfId="3710" xr:uid="{00000000-0005-0000-0000-0000830E0000}"/>
    <cellStyle name="Normal 3 47 2 2" xfId="3711" xr:uid="{00000000-0005-0000-0000-0000840E0000}"/>
    <cellStyle name="Normal 3 47 2 2 2" xfId="3712" xr:uid="{00000000-0005-0000-0000-0000850E0000}"/>
    <cellStyle name="Normal 3 47 2 3" xfId="3713" xr:uid="{00000000-0005-0000-0000-0000860E0000}"/>
    <cellStyle name="Normal 3 47 2 3 2" xfId="3714" xr:uid="{00000000-0005-0000-0000-0000870E0000}"/>
    <cellStyle name="Normal 3 47 2 4" xfId="3715" xr:uid="{00000000-0005-0000-0000-0000880E0000}"/>
    <cellStyle name="Normal 3 47 2 4 2" xfId="3716" xr:uid="{00000000-0005-0000-0000-0000890E0000}"/>
    <cellStyle name="Normal 3 47 2 5" xfId="3717" xr:uid="{00000000-0005-0000-0000-00008A0E0000}"/>
    <cellStyle name="Normal 3 47 2 5 2" xfId="3718" xr:uid="{00000000-0005-0000-0000-00008B0E0000}"/>
    <cellStyle name="Normal 3 47 2 6" xfId="3719" xr:uid="{00000000-0005-0000-0000-00008C0E0000}"/>
    <cellStyle name="Normal 3 47 2 6 2" xfId="3720" xr:uid="{00000000-0005-0000-0000-00008D0E0000}"/>
    <cellStyle name="Normal 3 47 2 7" xfId="3721" xr:uid="{00000000-0005-0000-0000-00008E0E0000}"/>
    <cellStyle name="Normal 3 47 2 7 2" xfId="3722" xr:uid="{00000000-0005-0000-0000-00008F0E0000}"/>
    <cellStyle name="Normal 3 47 2 8" xfId="3723" xr:uid="{00000000-0005-0000-0000-0000900E0000}"/>
    <cellStyle name="Normal 3 47 2 8 2" xfId="3724" xr:uid="{00000000-0005-0000-0000-0000910E0000}"/>
    <cellStyle name="Normal 3 47 2 9" xfId="3725" xr:uid="{00000000-0005-0000-0000-0000920E0000}"/>
    <cellStyle name="Normal 3 47 2 9 2" xfId="3726" xr:uid="{00000000-0005-0000-0000-0000930E0000}"/>
    <cellStyle name="Normal 3 47 3" xfId="3727" xr:uid="{00000000-0005-0000-0000-0000940E0000}"/>
    <cellStyle name="Normal 3 47 3 2" xfId="3728" xr:uid="{00000000-0005-0000-0000-0000950E0000}"/>
    <cellStyle name="Normal 3 47 4" xfId="3729" xr:uid="{00000000-0005-0000-0000-0000960E0000}"/>
    <cellStyle name="Normal 3 47 4 2" xfId="3730" xr:uid="{00000000-0005-0000-0000-0000970E0000}"/>
    <cellStyle name="Normal 3 47 5" xfId="3731" xr:uid="{00000000-0005-0000-0000-0000980E0000}"/>
    <cellStyle name="Normal 3 47 5 2" xfId="3732" xr:uid="{00000000-0005-0000-0000-0000990E0000}"/>
    <cellStyle name="Normal 3 47 6" xfId="3733" xr:uid="{00000000-0005-0000-0000-00009A0E0000}"/>
    <cellStyle name="Normal 3 47 6 2" xfId="3734" xr:uid="{00000000-0005-0000-0000-00009B0E0000}"/>
    <cellStyle name="Normal 3 47 7" xfId="3735" xr:uid="{00000000-0005-0000-0000-00009C0E0000}"/>
    <cellStyle name="Normal 3 47 7 2" xfId="3736" xr:uid="{00000000-0005-0000-0000-00009D0E0000}"/>
    <cellStyle name="Normal 3 47 8" xfId="3737" xr:uid="{00000000-0005-0000-0000-00009E0E0000}"/>
    <cellStyle name="Normal 3 47 8 2" xfId="3738" xr:uid="{00000000-0005-0000-0000-00009F0E0000}"/>
    <cellStyle name="Normal 3 47 9" xfId="3739" xr:uid="{00000000-0005-0000-0000-0000A00E0000}"/>
    <cellStyle name="Normal 3 47 9 2" xfId="3740" xr:uid="{00000000-0005-0000-0000-0000A10E0000}"/>
    <cellStyle name="Normal 3 48" xfId="3741" xr:uid="{00000000-0005-0000-0000-0000A20E0000}"/>
    <cellStyle name="Normal 3 48 10" xfId="3742" xr:uid="{00000000-0005-0000-0000-0000A30E0000}"/>
    <cellStyle name="Normal 3 48 10 2" xfId="3743" xr:uid="{00000000-0005-0000-0000-0000A40E0000}"/>
    <cellStyle name="Normal 3 48 11" xfId="3744" xr:uid="{00000000-0005-0000-0000-0000A50E0000}"/>
    <cellStyle name="Normal 3 48 11 2" xfId="3745" xr:uid="{00000000-0005-0000-0000-0000A60E0000}"/>
    <cellStyle name="Normal 3 48 12" xfId="3746" xr:uid="{00000000-0005-0000-0000-0000A70E0000}"/>
    <cellStyle name="Normal 3 48 12 2" xfId="3747" xr:uid="{00000000-0005-0000-0000-0000A80E0000}"/>
    <cellStyle name="Normal 3 48 13" xfId="3748" xr:uid="{00000000-0005-0000-0000-0000A90E0000}"/>
    <cellStyle name="Normal 3 48 13 2" xfId="3749" xr:uid="{00000000-0005-0000-0000-0000AA0E0000}"/>
    <cellStyle name="Normal 3 48 14" xfId="3750" xr:uid="{00000000-0005-0000-0000-0000AB0E0000}"/>
    <cellStyle name="Normal 3 48 2" xfId="3751" xr:uid="{00000000-0005-0000-0000-0000AC0E0000}"/>
    <cellStyle name="Normal 3 48 2 10" xfId="3752" xr:uid="{00000000-0005-0000-0000-0000AD0E0000}"/>
    <cellStyle name="Normal 3 48 2 10 2" xfId="3753" xr:uid="{00000000-0005-0000-0000-0000AE0E0000}"/>
    <cellStyle name="Normal 3 48 2 11" xfId="3754" xr:uid="{00000000-0005-0000-0000-0000AF0E0000}"/>
    <cellStyle name="Normal 3 48 2 11 2" xfId="3755" xr:uid="{00000000-0005-0000-0000-0000B00E0000}"/>
    <cellStyle name="Normal 3 48 2 12" xfId="3756" xr:uid="{00000000-0005-0000-0000-0000B10E0000}"/>
    <cellStyle name="Normal 3 48 2 12 2" xfId="3757" xr:uid="{00000000-0005-0000-0000-0000B20E0000}"/>
    <cellStyle name="Normal 3 48 2 13" xfId="3758" xr:uid="{00000000-0005-0000-0000-0000B30E0000}"/>
    <cellStyle name="Normal 3 48 2 2" xfId="3759" xr:uid="{00000000-0005-0000-0000-0000B40E0000}"/>
    <cellStyle name="Normal 3 48 2 2 2" xfId="3760" xr:uid="{00000000-0005-0000-0000-0000B50E0000}"/>
    <cellStyle name="Normal 3 48 2 3" xfId="3761" xr:uid="{00000000-0005-0000-0000-0000B60E0000}"/>
    <cellStyle name="Normal 3 48 2 3 2" xfId="3762" xr:uid="{00000000-0005-0000-0000-0000B70E0000}"/>
    <cellStyle name="Normal 3 48 2 4" xfId="3763" xr:uid="{00000000-0005-0000-0000-0000B80E0000}"/>
    <cellStyle name="Normal 3 48 2 4 2" xfId="3764" xr:uid="{00000000-0005-0000-0000-0000B90E0000}"/>
    <cellStyle name="Normal 3 48 2 5" xfId="3765" xr:uid="{00000000-0005-0000-0000-0000BA0E0000}"/>
    <cellStyle name="Normal 3 48 2 5 2" xfId="3766" xr:uid="{00000000-0005-0000-0000-0000BB0E0000}"/>
    <cellStyle name="Normal 3 48 2 6" xfId="3767" xr:uid="{00000000-0005-0000-0000-0000BC0E0000}"/>
    <cellStyle name="Normal 3 48 2 6 2" xfId="3768" xr:uid="{00000000-0005-0000-0000-0000BD0E0000}"/>
    <cellStyle name="Normal 3 48 2 7" xfId="3769" xr:uid="{00000000-0005-0000-0000-0000BE0E0000}"/>
    <cellStyle name="Normal 3 48 2 7 2" xfId="3770" xr:uid="{00000000-0005-0000-0000-0000BF0E0000}"/>
    <cellStyle name="Normal 3 48 2 8" xfId="3771" xr:uid="{00000000-0005-0000-0000-0000C00E0000}"/>
    <cellStyle name="Normal 3 48 2 8 2" xfId="3772" xr:uid="{00000000-0005-0000-0000-0000C10E0000}"/>
    <cellStyle name="Normal 3 48 2 9" xfId="3773" xr:uid="{00000000-0005-0000-0000-0000C20E0000}"/>
    <cellStyle name="Normal 3 48 2 9 2" xfId="3774" xr:uid="{00000000-0005-0000-0000-0000C30E0000}"/>
    <cellStyle name="Normal 3 48 3" xfId="3775" xr:uid="{00000000-0005-0000-0000-0000C40E0000}"/>
    <cellStyle name="Normal 3 48 3 2" xfId="3776" xr:uid="{00000000-0005-0000-0000-0000C50E0000}"/>
    <cellStyle name="Normal 3 48 4" xfId="3777" xr:uid="{00000000-0005-0000-0000-0000C60E0000}"/>
    <cellStyle name="Normal 3 48 4 2" xfId="3778" xr:uid="{00000000-0005-0000-0000-0000C70E0000}"/>
    <cellStyle name="Normal 3 48 5" xfId="3779" xr:uid="{00000000-0005-0000-0000-0000C80E0000}"/>
    <cellStyle name="Normal 3 48 5 2" xfId="3780" xr:uid="{00000000-0005-0000-0000-0000C90E0000}"/>
    <cellStyle name="Normal 3 48 6" xfId="3781" xr:uid="{00000000-0005-0000-0000-0000CA0E0000}"/>
    <cellStyle name="Normal 3 48 6 2" xfId="3782" xr:uid="{00000000-0005-0000-0000-0000CB0E0000}"/>
    <cellStyle name="Normal 3 48 7" xfId="3783" xr:uid="{00000000-0005-0000-0000-0000CC0E0000}"/>
    <cellStyle name="Normal 3 48 7 2" xfId="3784" xr:uid="{00000000-0005-0000-0000-0000CD0E0000}"/>
    <cellStyle name="Normal 3 48 8" xfId="3785" xr:uid="{00000000-0005-0000-0000-0000CE0E0000}"/>
    <cellStyle name="Normal 3 48 8 2" xfId="3786" xr:uid="{00000000-0005-0000-0000-0000CF0E0000}"/>
    <cellStyle name="Normal 3 48 9" xfId="3787" xr:uid="{00000000-0005-0000-0000-0000D00E0000}"/>
    <cellStyle name="Normal 3 48 9 2" xfId="3788" xr:uid="{00000000-0005-0000-0000-0000D10E0000}"/>
    <cellStyle name="Normal 3 49" xfId="3789" xr:uid="{00000000-0005-0000-0000-0000D20E0000}"/>
    <cellStyle name="Normal 3 49 10" xfId="3790" xr:uid="{00000000-0005-0000-0000-0000D30E0000}"/>
    <cellStyle name="Normal 3 49 10 2" xfId="3791" xr:uid="{00000000-0005-0000-0000-0000D40E0000}"/>
    <cellStyle name="Normal 3 49 11" xfId="3792" xr:uid="{00000000-0005-0000-0000-0000D50E0000}"/>
    <cellStyle name="Normal 3 49 11 2" xfId="3793" xr:uid="{00000000-0005-0000-0000-0000D60E0000}"/>
    <cellStyle name="Normal 3 49 12" xfId="3794" xr:uid="{00000000-0005-0000-0000-0000D70E0000}"/>
    <cellStyle name="Normal 3 49 12 2" xfId="3795" xr:uid="{00000000-0005-0000-0000-0000D80E0000}"/>
    <cellStyle name="Normal 3 49 13" xfId="3796" xr:uid="{00000000-0005-0000-0000-0000D90E0000}"/>
    <cellStyle name="Normal 3 49 13 2" xfId="3797" xr:uid="{00000000-0005-0000-0000-0000DA0E0000}"/>
    <cellStyle name="Normal 3 49 14" xfId="3798" xr:uid="{00000000-0005-0000-0000-0000DB0E0000}"/>
    <cellStyle name="Normal 3 49 2" xfId="3799" xr:uid="{00000000-0005-0000-0000-0000DC0E0000}"/>
    <cellStyle name="Normal 3 49 2 10" xfId="3800" xr:uid="{00000000-0005-0000-0000-0000DD0E0000}"/>
    <cellStyle name="Normal 3 49 2 10 2" xfId="3801" xr:uid="{00000000-0005-0000-0000-0000DE0E0000}"/>
    <cellStyle name="Normal 3 49 2 11" xfId="3802" xr:uid="{00000000-0005-0000-0000-0000DF0E0000}"/>
    <cellStyle name="Normal 3 49 2 11 2" xfId="3803" xr:uid="{00000000-0005-0000-0000-0000E00E0000}"/>
    <cellStyle name="Normal 3 49 2 12" xfId="3804" xr:uid="{00000000-0005-0000-0000-0000E10E0000}"/>
    <cellStyle name="Normal 3 49 2 12 2" xfId="3805" xr:uid="{00000000-0005-0000-0000-0000E20E0000}"/>
    <cellStyle name="Normal 3 49 2 13" xfId="3806" xr:uid="{00000000-0005-0000-0000-0000E30E0000}"/>
    <cellStyle name="Normal 3 49 2 2" xfId="3807" xr:uid="{00000000-0005-0000-0000-0000E40E0000}"/>
    <cellStyle name="Normal 3 49 2 2 2" xfId="3808" xr:uid="{00000000-0005-0000-0000-0000E50E0000}"/>
    <cellStyle name="Normal 3 49 2 3" xfId="3809" xr:uid="{00000000-0005-0000-0000-0000E60E0000}"/>
    <cellStyle name="Normal 3 49 2 3 2" xfId="3810" xr:uid="{00000000-0005-0000-0000-0000E70E0000}"/>
    <cellStyle name="Normal 3 49 2 4" xfId="3811" xr:uid="{00000000-0005-0000-0000-0000E80E0000}"/>
    <cellStyle name="Normal 3 49 2 4 2" xfId="3812" xr:uid="{00000000-0005-0000-0000-0000E90E0000}"/>
    <cellStyle name="Normal 3 49 2 5" xfId="3813" xr:uid="{00000000-0005-0000-0000-0000EA0E0000}"/>
    <cellStyle name="Normal 3 49 2 5 2" xfId="3814" xr:uid="{00000000-0005-0000-0000-0000EB0E0000}"/>
    <cellStyle name="Normal 3 49 2 6" xfId="3815" xr:uid="{00000000-0005-0000-0000-0000EC0E0000}"/>
    <cellStyle name="Normal 3 49 2 6 2" xfId="3816" xr:uid="{00000000-0005-0000-0000-0000ED0E0000}"/>
    <cellStyle name="Normal 3 49 2 7" xfId="3817" xr:uid="{00000000-0005-0000-0000-0000EE0E0000}"/>
    <cellStyle name="Normal 3 49 2 7 2" xfId="3818" xr:uid="{00000000-0005-0000-0000-0000EF0E0000}"/>
    <cellStyle name="Normal 3 49 2 8" xfId="3819" xr:uid="{00000000-0005-0000-0000-0000F00E0000}"/>
    <cellStyle name="Normal 3 49 2 8 2" xfId="3820" xr:uid="{00000000-0005-0000-0000-0000F10E0000}"/>
    <cellStyle name="Normal 3 49 2 9" xfId="3821" xr:uid="{00000000-0005-0000-0000-0000F20E0000}"/>
    <cellStyle name="Normal 3 49 2 9 2" xfId="3822" xr:uid="{00000000-0005-0000-0000-0000F30E0000}"/>
    <cellStyle name="Normal 3 49 3" xfId="3823" xr:uid="{00000000-0005-0000-0000-0000F40E0000}"/>
    <cellStyle name="Normal 3 49 3 2" xfId="3824" xr:uid="{00000000-0005-0000-0000-0000F50E0000}"/>
    <cellStyle name="Normal 3 49 4" xfId="3825" xr:uid="{00000000-0005-0000-0000-0000F60E0000}"/>
    <cellStyle name="Normal 3 49 4 2" xfId="3826" xr:uid="{00000000-0005-0000-0000-0000F70E0000}"/>
    <cellStyle name="Normal 3 49 5" xfId="3827" xr:uid="{00000000-0005-0000-0000-0000F80E0000}"/>
    <cellStyle name="Normal 3 49 5 2" xfId="3828" xr:uid="{00000000-0005-0000-0000-0000F90E0000}"/>
    <cellStyle name="Normal 3 49 6" xfId="3829" xr:uid="{00000000-0005-0000-0000-0000FA0E0000}"/>
    <cellStyle name="Normal 3 49 6 2" xfId="3830" xr:uid="{00000000-0005-0000-0000-0000FB0E0000}"/>
    <cellStyle name="Normal 3 49 7" xfId="3831" xr:uid="{00000000-0005-0000-0000-0000FC0E0000}"/>
    <cellStyle name="Normal 3 49 7 2" xfId="3832" xr:uid="{00000000-0005-0000-0000-0000FD0E0000}"/>
    <cellStyle name="Normal 3 49 8" xfId="3833" xr:uid="{00000000-0005-0000-0000-0000FE0E0000}"/>
    <cellStyle name="Normal 3 49 8 2" xfId="3834" xr:uid="{00000000-0005-0000-0000-0000FF0E0000}"/>
    <cellStyle name="Normal 3 49 9" xfId="3835" xr:uid="{00000000-0005-0000-0000-0000000F0000}"/>
    <cellStyle name="Normal 3 49 9 2" xfId="3836" xr:uid="{00000000-0005-0000-0000-0000010F0000}"/>
    <cellStyle name="Normal 3 5" xfId="3837" xr:uid="{00000000-0005-0000-0000-0000020F0000}"/>
    <cellStyle name="Normal 3 5 10" xfId="3838" xr:uid="{00000000-0005-0000-0000-0000030F0000}"/>
    <cellStyle name="Normal 3 5 10 2" xfId="3839" xr:uid="{00000000-0005-0000-0000-0000040F0000}"/>
    <cellStyle name="Normal 3 5 11" xfId="3840" xr:uid="{00000000-0005-0000-0000-0000050F0000}"/>
    <cellStyle name="Normal 3 5 11 2" xfId="3841" xr:uid="{00000000-0005-0000-0000-0000060F0000}"/>
    <cellStyle name="Normal 3 5 12" xfId="3842" xr:uid="{00000000-0005-0000-0000-0000070F0000}"/>
    <cellStyle name="Normal 3 5 12 2" xfId="3843" xr:uid="{00000000-0005-0000-0000-0000080F0000}"/>
    <cellStyle name="Normal 3 5 13" xfId="3844" xr:uid="{00000000-0005-0000-0000-0000090F0000}"/>
    <cellStyle name="Normal 3 5 13 2" xfId="3845" xr:uid="{00000000-0005-0000-0000-00000A0F0000}"/>
    <cellStyle name="Normal 3 5 14" xfId="3846" xr:uid="{00000000-0005-0000-0000-00000B0F0000}"/>
    <cellStyle name="Normal 3 5 2" xfId="3847" xr:uid="{00000000-0005-0000-0000-00000C0F0000}"/>
    <cellStyle name="Normal 3 5 2 10" xfId="3848" xr:uid="{00000000-0005-0000-0000-00000D0F0000}"/>
    <cellStyle name="Normal 3 5 2 10 2" xfId="3849" xr:uid="{00000000-0005-0000-0000-00000E0F0000}"/>
    <cellStyle name="Normal 3 5 2 11" xfId="3850" xr:uid="{00000000-0005-0000-0000-00000F0F0000}"/>
    <cellStyle name="Normal 3 5 2 11 2" xfId="3851" xr:uid="{00000000-0005-0000-0000-0000100F0000}"/>
    <cellStyle name="Normal 3 5 2 12" xfId="3852" xr:uid="{00000000-0005-0000-0000-0000110F0000}"/>
    <cellStyle name="Normal 3 5 2 12 2" xfId="3853" xr:uid="{00000000-0005-0000-0000-0000120F0000}"/>
    <cellStyle name="Normal 3 5 2 13" xfId="3854" xr:uid="{00000000-0005-0000-0000-0000130F0000}"/>
    <cellStyle name="Normal 3 5 2 2" xfId="3855" xr:uid="{00000000-0005-0000-0000-0000140F0000}"/>
    <cellStyle name="Normal 3 5 2 2 2" xfId="3856" xr:uid="{00000000-0005-0000-0000-0000150F0000}"/>
    <cellStyle name="Normal 3 5 2 3" xfId="3857" xr:uid="{00000000-0005-0000-0000-0000160F0000}"/>
    <cellStyle name="Normal 3 5 2 3 2" xfId="3858" xr:uid="{00000000-0005-0000-0000-0000170F0000}"/>
    <cellStyle name="Normal 3 5 2 4" xfId="3859" xr:uid="{00000000-0005-0000-0000-0000180F0000}"/>
    <cellStyle name="Normal 3 5 2 4 2" xfId="3860" xr:uid="{00000000-0005-0000-0000-0000190F0000}"/>
    <cellStyle name="Normal 3 5 2 5" xfId="3861" xr:uid="{00000000-0005-0000-0000-00001A0F0000}"/>
    <cellStyle name="Normal 3 5 2 5 2" xfId="3862" xr:uid="{00000000-0005-0000-0000-00001B0F0000}"/>
    <cellStyle name="Normal 3 5 2 6" xfId="3863" xr:uid="{00000000-0005-0000-0000-00001C0F0000}"/>
    <cellStyle name="Normal 3 5 2 6 2" xfId="3864" xr:uid="{00000000-0005-0000-0000-00001D0F0000}"/>
    <cellStyle name="Normal 3 5 2 7" xfId="3865" xr:uid="{00000000-0005-0000-0000-00001E0F0000}"/>
    <cellStyle name="Normal 3 5 2 7 2" xfId="3866" xr:uid="{00000000-0005-0000-0000-00001F0F0000}"/>
    <cellStyle name="Normal 3 5 2 8" xfId="3867" xr:uid="{00000000-0005-0000-0000-0000200F0000}"/>
    <cellStyle name="Normal 3 5 2 8 2" xfId="3868" xr:uid="{00000000-0005-0000-0000-0000210F0000}"/>
    <cellStyle name="Normal 3 5 2 9" xfId="3869" xr:uid="{00000000-0005-0000-0000-0000220F0000}"/>
    <cellStyle name="Normal 3 5 2 9 2" xfId="3870" xr:uid="{00000000-0005-0000-0000-0000230F0000}"/>
    <cellStyle name="Normal 3 5 3" xfId="3871" xr:uid="{00000000-0005-0000-0000-0000240F0000}"/>
    <cellStyle name="Normal 3 5 3 2" xfId="3872" xr:uid="{00000000-0005-0000-0000-0000250F0000}"/>
    <cellStyle name="Normal 3 5 4" xfId="3873" xr:uid="{00000000-0005-0000-0000-0000260F0000}"/>
    <cellStyle name="Normal 3 5 4 2" xfId="3874" xr:uid="{00000000-0005-0000-0000-0000270F0000}"/>
    <cellStyle name="Normal 3 5 5" xfId="3875" xr:uid="{00000000-0005-0000-0000-0000280F0000}"/>
    <cellStyle name="Normal 3 5 5 2" xfId="3876" xr:uid="{00000000-0005-0000-0000-0000290F0000}"/>
    <cellStyle name="Normal 3 5 6" xfId="3877" xr:uid="{00000000-0005-0000-0000-00002A0F0000}"/>
    <cellStyle name="Normal 3 5 6 2" xfId="3878" xr:uid="{00000000-0005-0000-0000-00002B0F0000}"/>
    <cellStyle name="Normal 3 5 7" xfId="3879" xr:uid="{00000000-0005-0000-0000-00002C0F0000}"/>
    <cellStyle name="Normal 3 5 7 2" xfId="3880" xr:uid="{00000000-0005-0000-0000-00002D0F0000}"/>
    <cellStyle name="Normal 3 5 8" xfId="3881" xr:uid="{00000000-0005-0000-0000-00002E0F0000}"/>
    <cellStyle name="Normal 3 5 8 2" xfId="3882" xr:uid="{00000000-0005-0000-0000-00002F0F0000}"/>
    <cellStyle name="Normal 3 5 9" xfId="3883" xr:uid="{00000000-0005-0000-0000-0000300F0000}"/>
    <cellStyle name="Normal 3 5 9 2" xfId="3884" xr:uid="{00000000-0005-0000-0000-0000310F0000}"/>
    <cellStyle name="Normal 3 50" xfId="3885" xr:uid="{00000000-0005-0000-0000-0000320F0000}"/>
    <cellStyle name="Normal 3 50 10" xfId="3886" xr:uid="{00000000-0005-0000-0000-0000330F0000}"/>
    <cellStyle name="Normal 3 50 10 2" xfId="3887" xr:uid="{00000000-0005-0000-0000-0000340F0000}"/>
    <cellStyle name="Normal 3 50 11" xfId="3888" xr:uid="{00000000-0005-0000-0000-0000350F0000}"/>
    <cellStyle name="Normal 3 50 11 2" xfId="3889" xr:uid="{00000000-0005-0000-0000-0000360F0000}"/>
    <cellStyle name="Normal 3 50 12" xfId="3890" xr:uid="{00000000-0005-0000-0000-0000370F0000}"/>
    <cellStyle name="Normal 3 50 12 2" xfId="3891" xr:uid="{00000000-0005-0000-0000-0000380F0000}"/>
    <cellStyle name="Normal 3 50 13" xfId="3892" xr:uid="{00000000-0005-0000-0000-0000390F0000}"/>
    <cellStyle name="Normal 3 50 13 2" xfId="3893" xr:uid="{00000000-0005-0000-0000-00003A0F0000}"/>
    <cellStyle name="Normal 3 50 14" xfId="3894" xr:uid="{00000000-0005-0000-0000-00003B0F0000}"/>
    <cellStyle name="Normal 3 50 2" xfId="3895" xr:uid="{00000000-0005-0000-0000-00003C0F0000}"/>
    <cellStyle name="Normal 3 50 2 10" xfId="3896" xr:uid="{00000000-0005-0000-0000-00003D0F0000}"/>
    <cellStyle name="Normal 3 50 2 10 2" xfId="3897" xr:uid="{00000000-0005-0000-0000-00003E0F0000}"/>
    <cellStyle name="Normal 3 50 2 11" xfId="3898" xr:uid="{00000000-0005-0000-0000-00003F0F0000}"/>
    <cellStyle name="Normal 3 50 2 11 2" xfId="3899" xr:uid="{00000000-0005-0000-0000-0000400F0000}"/>
    <cellStyle name="Normal 3 50 2 12" xfId="3900" xr:uid="{00000000-0005-0000-0000-0000410F0000}"/>
    <cellStyle name="Normal 3 50 2 12 2" xfId="3901" xr:uid="{00000000-0005-0000-0000-0000420F0000}"/>
    <cellStyle name="Normal 3 50 2 13" xfId="3902" xr:uid="{00000000-0005-0000-0000-0000430F0000}"/>
    <cellStyle name="Normal 3 50 2 2" xfId="3903" xr:uid="{00000000-0005-0000-0000-0000440F0000}"/>
    <cellStyle name="Normal 3 50 2 2 2" xfId="3904" xr:uid="{00000000-0005-0000-0000-0000450F0000}"/>
    <cellStyle name="Normal 3 50 2 3" xfId="3905" xr:uid="{00000000-0005-0000-0000-0000460F0000}"/>
    <cellStyle name="Normal 3 50 2 3 2" xfId="3906" xr:uid="{00000000-0005-0000-0000-0000470F0000}"/>
    <cellStyle name="Normal 3 50 2 4" xfId="3907" xr:uid="{00000000-0005-0000-0000-0000480F0000}"/>
    <cellStyle name="Normal 3 50 2 4 2" xfId="3908" xr:uid="{00000000-0005-0000-0000-0000490F0000}"/>
    <cellStyle name="Normal 3 50 2 5" xfId="3909" xr:uid="{00000000-0005-0000-0000-00004A0F0000}"/>
    <cellStyle name="Normal 3 50 2 5 2" xfId="3910" xr:uid="{00000000-0005-0000-0000-00004B0F0000}"/>
    <cellStyle name="Normal 3 50 2 6" xfId="3911" xr:uid="{00000000-0005-0000-0000-00004C0F0000}"/>
    <cellStyle name="Normal 3 50 2 6 2" xfId="3912" xr:uid="{00000000-0005-0000-0000-00004D0F0000}"/>
    <cellStyle name="Normal 3 50 2 7" xfId="3913" xr:uid="{00000000-0005-0000-0000-00004E0F0000}"/>
    <cellStyle name="Normal 3 50 2 7 2" xfId="3914" xr:uid="{00000000-0005-0000-0000-00004F0F0000}"/>
    <cellStyle name="Normal 3 50 2 8" xfId="3915" xr:uid="{00000000-0005-0000-0000-0000500F0000}"/>
    <cellStyle name="Normal 3 50 2 8 2" xfId="3916" xr:uid="{00000000-0005-0000-0000-0000510F0000}"/>
    <cellStyle name="Normal 3 50 2 9" xfId="3917" xr:uid="{00000000-0005-0000-0000-0000520F0000}"/>
    <cellStyle name="Normal 3 50 2 9 2" xfId="3918" xr:uid="{00000000-0005-0000-0000-0000530F0000}"/>
    <cellStyle name="Normal 3 50 3" xfId="3919" xr:uid="{00000000-0005-0000-0000-0000540F0000}"/>
    <cellStyle name="Normal 3 50 3 2" xfId="3920" xr:uid="{00000000-0005-0000-0000-0000550F0000}"/>
    <cellStyle name="Normal 3 50 4" xfId="3921" xr:uid="{00000000-0005-0000-0000-0000560F0000}"/>
    <cellStyle name="Normal 3 50 4 2" xfId="3922" xr:uid="{00000000-0005-0000-0000-0000570F0000}"/>
    <cellStyle name="Normal 3 50 5" xfId="3923" xr:uid="{00000000-0005-0000-0000-0000580F0000}"/>
    <cellStyle name="Normal 3 50 5 2" xfId="3924" xr:uid="{00000000-0005-0000-0000-0000590F0000}"/>
    <cellStyle name="Normal 3 50 6" xfId="3925" xr:uid="{00000000-0005-0000-0000-00005A0F0000}"/>
    <cellStyle name="Normal 3 50 6 2" xfId="3926" xr:uid="{00000000-0005-0000-0000-00005B0F0000}"/>
    <cellStyle name="Normal 3 50 7" xfId="3927" xr:uid="{00000000-0005-0000-0000-00005C0F0000}"/>
    <cellStyle name="Normal 3 50 7 2" xfId="3928" xr:uid="{00000000-0005-0000-0000-00005D0F0000}"/>
    <cellStyle name="Normal 3 50 8" xfId="3929" xr:uid="{00000000-0005-0000-0000-00005E0F0000}"/>
    <cellStyle name="Normal 3 50 8 2" xfId="3930" xr:uid="{00000000-0005-0000-0000-00005F0F0000}"/>
    <cellStyle name="Normal 3 50 9" xfId="3931" xr:uid="{00000000-0005-0000-0000-0000600F0000}"/>
    <cellStyle name="Normal 3 50 9 2" xfId="3932" xr:uid="{00000000-0005-0000-0000-0000610F0000}"/>
    <cellStyle name="Normal 3 51" xfId="3933" xr:uid="{00000000-0005-0000-0000-0000620F0000}"/>
    <cellStyle name="Normal 3 51 10" xfId="3934" xr:uid="{00000000-0005-0000-0000-0000630F0000}"/>
    <cellStyle name="Normal 3 51 10 2" xfId="3935" xr:uid="{00000000-0005-0000-0000-0000640F0000}"/>
    <cellStyle name="Normal 3 51 11" xfId="3936" xr:uid="{00000000-0005-0000-0000-0000650F0000}"/>
    <cellStyle name="Normal 3 51 11 2" xfId="3937" xr:uid="{00000000-0005-0000-0000-0000660F0000}"/>
    <cellStyle name="Normal 3 51 12" xfId="3938" xr:uid="{00000000-0005-0000-0000-0000670F0000}"/>
    <cellStyle name="Normal 3 51 12 2" xfId="3939" xr:uid="{00000000-0005-0000-0000-0000680F0000}"/>
    <cellStyle name="Normal 3 51 13" xfId="3940" xr:uid="{00000000-0005-0000-0000-0000690F0000}"/>
    <cellStyle name="Normal 3 51 13 2" xfId="3941" xr:uid="{00000000-0005-0000-0000-00006A0F0000}"/>
    <cellStyle name="Normal 3 51 14" xfId="3942" xr:uid="{00000000-0005-0000-0000-00006B0F0000}"/>
    <cellStyle name="Normal 3 51 2" xfId="3943" xr:uid="{00000000-0005-0000-0000-00006C0F0000}"/>
    <cellStyle name="Normal 3 51 2 10" xfId="3944" xr:uid="{00000000-0005-0000-0000-00006D0F0000}"/>
    <cellStyle name="Normal 3 51 2 10 2" xfId="3945" xr:uid="{00000000-0005-0000-0000-00006E0F0000}"/>
    <cellStyle name="Normal 3 51 2 11" xfId="3946" xr:uid="{00000000-0005-0000-0000-00006F0F0000}"/>
    <cellStyle name="Normal 3 51 2 11 2" xfId="3947" xr:uid="{00000000-0005-0000-0000-0000700F0000}"/>
    <cellStyle name="Normal 3 51 2 12" xfId="3948" xr:uid="{00000000-0005-0000-0000-0000710F0000}"/>
    <cellStyle name="Normal 3 51 2 12 2" xfId="3949" xr:uid="{00000000-0005-0000-0000-0000720F0000}"/>
    <cellStyle name="Normal 3 51 2 13" xfId="3950" xr:uid="{00000000-0005-0000-0000-0000730F0000}"/>
    <cellStyle name="Normal 3 51 2 2" xfId="3951" xr:uid="{00000000-0005-0000-0000-0000740F0000}"/>
    <cellStyle name="Normal 3 51 2 2 2" xfId="3952" xr:uid="{00000000-0005-0000-0000-0000750F0000}"/>
    <cellStyle name="Normal 3 51 2 3" xfId="3953" xr:uid="{00000000-0005-0000-0000-0000760F0000}"/>
    <cellStyle name="Normal 3 51 2 3 2" xfId="3954" xr:uid="{00000000-0005-0000-0000-0000770F0000}"/>
    <cellStyle name="Normal 3 51 2 4" xfId="3955" xr:uid="{00000000-0005-0000-0000-0000780F0000}"/>
    <cellStyle name="Normal 3 51 2 4 2" xfId="3956" xr:uid="{00000000-0005-0000-0000-0000790F0000}"/>
    <cellStyle name="Normal 3 51 2 5" xfId="3957" xr:uid="{00000000-0005-0000-0000-00007A0F0000}"/>
    <cellStyle name="Normal 3 51 2 5 2" xfId="3958" xr:uid="{00000000-0005-0000-0000-00007B0F0000}"/>
    <cellStyle name="Normal 3 51 2 6" xfId="3959" xr:uid="{00000000-0005-0000-0000-00007C0F0000}"/>
    <cellStyle name="Normal 3 51 2 6 2" xfId="3960" xr:uid="{00000000-0005-0000-0000-00007D0F0000}"/>
    <cellStyle name="Normal 3 51 2 7" xfId="3961" xr:uid="{00000000-0005-0000-0000-00007E0F0000}"/>
    <cellStyle name="Normal 3 51 2 7 2" xfId="3962" xr:uid="{00000000-0005-0000-0000-00007F0F0000}"/>
    <cellStyle name="Normal 3 51 2 8" xfId="3963" xr:uid="{00000000-0005-0000-0000-0000800F0000}"/>
    <cellStyle name="Normal 3 51 2 8 2" xfId="3964" xr:uid="{00000000-0005-0000-0000-0000810F0000}"/>
    <cellStyle name="Normal 3 51 2 9" xfId="3965" xr:uid="{00000000-0005-0000-0000-0000820F0000}"/>
    <cellStyle name="Normal 3 51 2 9 2" xfId="3966" xr:uid="{00000000-0005-0000-0000-0000830F0000}"/>
    <cellStyle name="Normal 3 51 3" xfId="3967" xr:uid="{00000000-0005-0000-0000-0000840F0000}"/>
    <cellStyle name="Normal 3 51 3 2" xfId="3968" xr:uid="{00000000-0005-0000-0000-0000850F0000}"/>
    <cellStyle name="Normal 3 51 4" xfId="3969" xr:uid="{00000000-0005-0000-0000-0000860F0000}"/>
    <cellStyle name="Normal 3 51 4 2" xfId="3970" xr:uid="{00000000-0005-0000-0000-0000870F0000}"/>
    <cellStyle name="Normal 3 51 5" xfId="3971" xr:uid="{00000000-0005-0000-0000-0000880F0000}"/>
    <cellStyle name="Normal 3 51 5 2" xfId="3972" xr:uid="{00000000-0005-0000-0000-0000890F0000}"/>
    <cellStyle name="Normal 3 51 6" xfId="3973" xr:uid="{00000000-0005-0000-0000-00008A0F0000}"/>
    <cellStyle name="Normal 3 51 6 2" xfId="3974" xr:uid="{00000000-0005-0000-0000-00008B0F0000}"/>
    <cellStyle name="Normal 3 51 7" xfId="3975" xr:uid="{00000000-0005-0000-0000-00008C0F0000}"/>
    <cellStyle name="Normal 3 51 7 2" xfId="3976" xr:uid="{00000000-0005-0000-0000-00008D0F0000}"/>
    <cellStyle name="Normal 3 51 8" xfId="3977" xr:uid="{00000000-0005-0000-0000-00008E0F0000}"/>
    <cellStyle name="Normal 3 51 8 2" xfId="3978" xr:uid="{00000000-0005-0000-0000-00008F0F0000}"/>
    <cellStyle name="Normal 3 51 9" xfId="3979" xr:uid="{00000000-0005-0000-0000-0000900F0000}"/>
    <cellStyle name="Normal 3 51 9 2" xfId="3980" xr:uid="{00000000-0005-0000-0000-0000910F0000}"/>
    <cellStyle name="Normal 3 52" xfId="3981" xr:uid="{00000000-0005-0000-0000-0000920F0000}"/>
    <cellStyle name="Normal 3 52 10" xfId="3982" xr:uid="{00000000-0005-0000-0000-0000930F0000}"/>
    <cellStyle name="Normal 3 52 10 2" xfId="3983" xr:uid="{00000000-0005-0000-0000-0000940F0000}"/>
    <cellStyle name="Normal 3 52 11" xfId="3984" xr:uid="{00000000-0005-0000-0000-0000950F0000}"/>
    <cellStyle name="Normal 3 52 11 2" xfId="3985" xr:uid="{00000000-0005-0000-0000-0000960F0000}"/>
    <cellStyle name="Normal 3 52 12" xfId="3986" xr:uid="{00000000-0005-0000-0000-0000970F0000}"/>
    <cellStyle name="Normal 3 52 12 2" xfId="3987" xr:uid="{00000000-0005-0000-0000-0000980F0000}"/>
    <cellStyle name="Normal 3 52 13" xfId="3988" xr:uid="{00000000-0005-0000-0000-0000990F0000}"/>
    <cellStyle name="Normal 3 52 13 2" xfId="3989" xr:uid="{00000000-0005-0000-0000-00009A0F0000}"/>
    <cellStyle name="Normal 3 52 14" xfId="3990" xr:uid="{00000000-0005-0000-0000-00009B0F0000}"/>
    <cellStyle name="Normal 3 52 2" xfId="3991" xr:uid="{00000000-0005-0000-0000-00009C0F0000}"/>
    <cellStyle name="Normal 3 52 2 10" xfId="3992" xr:uid="{00000000-0005-0000-0000-00009D0F0000}"/>
    <cellStyle name="Normal 3 52 2 10 2" xfId="3993" xr:uid="{00000000-0005-0000-0000-00009E0F0000}"/>
    <cellStyle name="Normal 3 52 2 11" xfId="3994" xr:uid="{00000000-0005-0000-0000-00009F0F0000}"/>
    <cellStyle name="Normal 3 52 2 11 2" xfId="3995" xr:uid="{00000000-0005-0000-0000-0000A00F0000}"/>
    <cellStyle name="Normal 3 52 2 12" xfId="3996" xr:uid="{00000000-0005-0000-0000-0000A10F0000}"/>
    <cellStyle name="Normal 3 52 2 12 2" xfId="3997" xr:uid="{00000000-0005-0000-0000-0000A20F0000}"/>
    <cellStyle name="Normal 3 52 2 13" xfId="3998" xr:uid="{00000000-0005-0000-0000-0000A30F0000}"/>
    <cellStyle name="Normal 3 52 2 2" xfId="3999" xr:uid="{00000000-0005-0000-0000-0000A40F0000}"/>
    <cellStyle name="Normal 3 52 2 2 2" xfId="4000" xr:uid="{00000000-0005-0000-0000-0000A50F0000}"/>
    <cellStyle name="Normal 3 52 2 3" xfId="4001" xr:uid="{00000000-0005-0000-0000-0000A60F0000}"/>
    <cellStyle name="Normal 3 52 2 3 2" xfId="4002" xr:uid="{00000000-0005-0000-0000-0000A70F0000}"/>
    <cellStyle name="Normal 3 52 2 4" xfId="4003" xr:uid="{00000000-0005-0000-0000-0000A80F0000}"/>
    <cellStyle name="Normal 3 52 2 4 2" xfId="4004" xr:uid="{00000000-0005-0000-0000-0000A90F0000}"/>
    <cellStyle name="Normal 3 52 2 5" xfId="4005" xr:uid="{00000000-0005-0000-0000-0000AA0F0000}"/>
    <cellStyle name="Normal 3 52 2 5 2" xfId="4006" xr:uid="{00000000-0005-0000-0000-0000AB0F0000}"/>
    <cellStyle name="Normal 3 52 2 6" xfId="4007" xr:uid="{00000000-0005-0000-0000-0000AC0F0000}"/>
    <cellStyle name="Normal 3 52 2 6 2" xfId="4008" xr:uid="{00000000-0005-0000-0000-0000AD0F0000}"/>
    <cellStyle name="Normal 3 52 2 7" xfId="4009" xr:uid="{00000000-0005-0000-0000-0000AE0F0000}"/>
    <cellStyle name="Normal 3 52 2 7 2" xfId="4010" xr:uid="{00000000-0005-0000-0000-0000AF0F0000}"/>
    <cellStyle name="Normal 3 52 2 8" xfId="4011" xr:uid="{00000000-0005-0000-0000-0000B00F0000}"/>
    <cellStyle name="Normal 3 52 2 8 2" xfId="4012" xr:uid="{00000000-0005-0000-0000-0000B10F0000}"/>
    <cellStyle name="Normal 3 52 2 9" xfId="4013" xr:uid="{00000000-0005-0000-0000-0000B20F0000}"/>
    <cellStyle name="Normal 3 52 2 9 2" xfId="4014" xr:uid="{00000000-0005-0000-0000-0000B30F0000}"/>
    <cellStyle name="Normal 3 52 3" xfId="4015" xr:uid="{00000000-0005-0000-0000-0000B40F0000}"/>
    <cellStyle name="Normal 3 52 3 2" xfId="4016" xr:uid="{00000000-0005-0000-0000-0000B50F0000}"/>
    <cellStyle name="Normal 3 52 4" xfId="4017" xr:uid="{00000000-0005-0000-0000-0000B60F0000}"/>
    <cellStyle name="Normal 3 52 4 2" xfId="4018" xr:uid="{00000000-0005-0000-0000-0000B70F0000}"/>
    <cellStyle name="Normal 3 52 5" xfId="4019" xr:uid="{00000000-0005-0000-0000-0000B80F0000}"/>
    <cellStyle name="Normal 3 52 5 2" xfId="4020" xr:uid="{00000000-0005-0000-0000-0000B90F0000}"/>
    <cellStyle name="Normal 3 52 6" xfId="4021" xr:uid="{00000000-0005-0000-0000-0000BA0F0000}"/>
    <cellStyle name="Normal 3 52 6 2" xfId="4022" xr:uid="{00000000-0005-0000-0000-0000BB0F0000}"/>
    <cellStyle name="Normal 3 52 7" xfId="4023" xr:uid="{00000000-0005-0000-0000-0000BC0F0000}"/>
    <cellStyle name="Normal 3 52 7 2" xfId="4024" xr:uid="{00000000-0005-0000-0000-0000BD0F0000}"/>
    <cellStyle name="Normal 3 52 8" xfId="4025" xr:uid="{00000000-0005-0000-0000-0000BE0F0000}"/>
    <cellStyle name="Normal 3 52 8 2" xfId="4026" xr:uid="{00000000-0005-0000-0000-0000BF0F0000}"/>
    <cellStyle name="Normal 3 52 9" xfId="4027" xr:uid="{00000000-0005-0000-0000-0000C00F0000}"/>
    <cellStyle name="Normal 3 52 9 2" xfId="4028" xr:uid="{00000000-0005-0000-0000-0000C10F0000}"/>
    <cellStyle name="Normal 3 53" xfId="4029" xr:uid="{00000000-0005-0000-0000-0000C20F0000}"/>
    <cellStyle name="Normal 3 53 10" xfId="4030" xr:uid="{00000000-0005-0000-0000-0000C30F0000}"/>
    <cellStyle name="Normal 3 53 10 2" xfId="4031" xr:uid="{00000000-0005-0000-0000-0000C40F0000}"/>
    <cellStyle name="Normal 3 53 11" xfId="4032" xr:uid="{00000000-0005-0000-0000-0000C50F0000}"/>
    <cellStyle name="Normal 3 53 11 2" xfId="4033" xr:uid="{00000000-0005-0000-0000-0000C60F0000}"/>
    <cellStyle name="Normal 3 53 12" xfId="4034" xr:uid="{00000000-0005-0000-0000-0000C70F0000}"/>
    <cellStyle name="Normal 3 53 12 2" xfId="4035" xr:uid="{00000000-0005-0000-0000-0000C80F0000}"/>
    <cellStyle name="Normal 3 53 13" xfId="4036" xr:uid="{00000000-0005-0000-0000-0000C90F0000}"/>
    <cellStyle name="Normal 3 53 13 2" xfId="4037" xr:uid="{00000000-0005-0000-0000-0000CA0F0000}"/>
    <cellStyle name="Normal 3 53 14" xfId="4038" xr:uid="{00000000-0005-0000-0000-0000CB0F0000}"/>
    <cellStyle name="Normal 3 53 2" xfId="4039" xr:uid="{00000000-0005-0000-0000-0000CC0F0000}"/>
    <cellStyle name="Normal 3 53 2 10" xfId="4040" xr:uid="{00000000-0005-0000-0000-0000CD0F0000}"/>
    <cellStyle name="Normal 3 53 2 10 2" xfId="4041" xr:uid="{00000000-0005-0000-0000-0000CE0F0000}"/>
    <cellStyle name="Normal 3 53 2 11" xfId="4042" xr:uid="{00000000-0005-0000-0000-0000CF0F0000}"/>
    <cellStyle name="Normal 3 53 2 11 2" xfId="4043" xr:uid="{00000000-0005-0000-0000-0000D00F0000}"/>
    <cellStyle name="Normal 3 53 2 12" xfId="4044" xr:uid="{00000000-0005-0000-0000-0000D10F0000}"/>
    <cellStyle name="Normal 3 53 2 12 2" xfId="4045" xr:uid="{00000000-0005-0000-0000-0000D20F0000}"/>
    <cellStyle name="Normal 3 53 2 13" xfId="4046" xr:uid="{00000000-0005-0000-0000-0000D30F0000}"/>
    <cellStyle name="Normal 3 53 2 2" xfId="4047" xr:uid="{00000000-0005-0000-0000-0000D40F0000}"/>
    <cellStyle name="Normal 3 53 2 2 2" xfId="4048" xr:uid="{00000000-0005-0000-0000-0000D50F0000}"/>
    <cellStyle name="Normal 3 53 2 3" xfId="4049" xr:uid="{00000000-0005-0000-0000-0000D60F0000}"/>
    <cellStyle name="Normal 3 53 2 3 2" xfId="4050" xr:uid="{00000000-0005-0000-0000-0000D70F0000}"/>
    <cellStyle name="Normal 3 53 2 4" xfId="4051" xr:uid="{00000000-0005-0000-0000-0000D80F0000}"/>
    <cellStyle name="Normal 3 53 2 4 2" xfId="4052" xr:uid="{00000000-0005-0000-0000-0000D90F0000}"/>
    <cellStyle name="Normal 3 53 2 5" xfId="4053" xr:uid="{00000000-0005-0000-0000-0000DA0F0000}"/>
    <cellStyle name="Normal 3 53 2 5 2" xfId="4054" xr:uid="{00000000-0005-0000-0000-0000DB0F0000}"/>
    <cellStyle name="Normal 3 53 2 6" xfId="4055" xr:uid="{00000000-0005-0000-0000-0000DC0F0000}"/>
    <cellStyle name="Normal 3 53 2 6 2" xfId="4056" xr:uid="{00000000-0005-0000-0000-0000DD0F0000}"/>
    <cellStyle name="Normal 3 53 2 7" xfId="4057" xr:uid="{00000000-0005-0000-0000-0000DE0F0000}"/>
    <cellStyle name="Normal 3 53 2 7 2" xfId="4058" xr:uid="{00000000-0005-0000-0000-0000DF0F0000}"/>
    <cellStyle name="Normal 3 53 2 8" xfId="4059" xr:uid="{00000000-0005-0000-0000-0000E00F0000}"/>
    <cellStyle name="Normal 3 53 2 8 2" xfId="4060" xr:uid="{00000000-0005-0000-0000-0000E10F0000}"/>
    <cellStyle name="Normal 3 53 2 9" xfId="4061" xr:uid="{00000000-0005-0000-0000-0000E20F0000}"/>
    <cellStyle name="Normal 3 53 2 9 2" xfId="4062" xr:uid="{00000000-0005-0000-0000-0000E30F0000}"/>
    <cellStyle name="Normal 3 53 3" xfId="4063" xr:uid="{00000000-0005-0000-0000-0000E40F0000}"/>
    <cellStyle name="Normal 3 53 3 2" xfId="4064" xr:uid="{00000000-0005-0000-0000-0000E50F0000}"/>
    <cellStyle name="Normal 3 53 4" xfId="4065" xr:uid="{00000000-0005-0000-0000-0000E60F0000}"/>
    <cellStyle name="Normal 3 53 4 2" xfId="4066" xr:uid="{00000000-0005-0000-0000-0000E70F0000}"/>
    <cellStyle name="Normal 3 53 5" xfId="4067" xr:uid="{00000000-0005-0000-0000-0000E80F0000}"/>
    <cellStyle name="Normal 3 53 5 2" xfId="4068" xr:uid="{00000000-0005-0000-0000-0000E90F0000}"/>
    <cellStyle name="Normal 3 53 6" xfId="4069" xr:uid="{00000000-0005-0000-0000-0000EA0F0000}"/>
    <cellStyle name="Normal 3 53 6 2" xfId="4070" xr:uid="{00000000-0005-0000-0000-0000EB0F0000}"/>
    <cellStyle name="Normal 3 53 7" xfId="4071" xr:uid="{00000000-0005-0000-0000-0000EC0F0000}"/>
    <cellStyle name="Normal 3 53 7 2" xfId="4072" xr:uid="{00000000-0005-0000-0000-0000ED0F0000}"/>
    <cellStyle name="Normal 3 53 8" xfId="4073" xr:uid="{00000000-0005-0000-0000-0000EE0F0000}"/>
    <cellStyle name="Normal 3 53 8 2" xfId="4074" xr:uid="{00000000-0005-0000-0000-0000EF0F0000}"/>
    <cellStyle name="Normal 3 53 9" xfId="4075" xr:uid="{00000000-0005-0000-0000-0000F00F0000}"/>
    <cellStyle name="Normal 3 53 9 2" xfId="4076" xr:uid="{00000000-0005-0000-0000-0000F10F0000}"/>
    <cellStyle name="Normal 3 54" xfId="4077" xr:uid="{00000000-0005-0000-0000-0000F20F0000}"/>
    <cellStyle name="Normal 3 54 10" xfId="4078" xr:uid="{00000000-0005-0000-0000-0000F30F0000}"/>
    <cellStyle name="Normal 3 54 10 2" xfId="4079" xr:uid="{00000000-0005-0000-0000-0000F40F0000}"/>
    <cellStyle name="Normal 3 54 11" xfId="4080" xr:uid="{00000000-0005-0000-0000-0000F50F0000}"/>
    <cellStyle name="Normal 3 54 11 2" xfId="4081" xr:uid="{00000000-0005-0000-0000-0000F60F0000}"/>
    <cellStyle name="Normal 3 54 12" xfId="4082" xr:uid="{00000000-0005-0000-0000-0000F70F0000}"/>
    <cellStyle name="Normal 3 54 12 2" xfId="4083" xr:uid="{00000000-0005-0000-0000-0000F80F0000}"/>
    <cellStyle name="Normal 3 54 13" xfId="4084" xr:uid="{00000000-0005-0000-0000-0000F90F0000}"/>
    <cellStyle name="Normal 3 54 13 2" xfId="4085" xr:uid="{00000000-0005-0000-0000-0000FA0F0000}"/>
    <cellStyle name="Normal 3 54 14" xfId="4086" xr:uid="{00000000-0005-0000-0000-0000FB0F0000}"/>
    <cellStyle name="Normal 3 54 2" xfId="4087" xr:uid="{00000000-0005-0000-0000-0000FC0F0000}"/>
    <cellStyle name="Normal 3 54 2 10" xfId="4088" xr:uid="{00000000-0005-0000-0000-0000FD0F0000}"/>
    <cellStyle name="Normal 3 54 2 10 2" xfId="4089" xr:uid="{00000000-0005-0000-0000-0000FE0F0000}"/>
    <cellStyle name="Normal 3 54 2 11" xfId="4090" xr:uid="{00000000-0005-0000-0000-0000FF0F0000}"/>
    <cellStyle name="Normal 3 54 2 11 2" xfId="4091" xr:uid="{00000000-0005-0000-0000-000000100000}"/>
    <cellStyle name="Normal 3 54 2 12" xfId="4092" xr:uid="{00000000-0005-0000-0000-000001100000}"/>
    <cellStyle name="Normal 3 54 2 12 2" xfId="4093" xr:uid="{00000000-0005-0000-0000-000002100000}"/>
    <cellStyle name="Normal 3 54 2 13" xfId="4094" xr:uid="{00000000-0005-0000-0000-000003100000}"/>
    <cellStyle name="Normal 3 54 2 2" xfId="4095" xr:uid="{00000000-0005-0000-0000-000004100000}"/>
    <cellStyle name="Normal 3 54 2 2 2" xfId="4096" xr:uid="{00000000-0005-0000-0000-000005100000}"/>
    <cellStyle name="Normal 3 54 2 3" xfId="4097" xr:uid="{00000000-0005-0000-0000-000006100000}"/>
    <cellStyle name="Normal 3 54 2 3 2" xfId="4098" xr:uid="{00000000-0005-0000-0000-000007100000}"/>
    <cellStyle name="Normal 3 54 2 4" xfId="4099" xr:uid="{00000000-0005-0000-0000-000008100000}"/>
    <cellStyle name="Normal 3 54 2 4 2" xfId="4100" xr:uid="{00000000-0005-0000-0000-000009100000}"/>
    <cellStyle name="Normal 3 54 2 5" xfId="4101" xr:uid="{00000000-0005-0000-0000-00000A100000}"/>
    <cellStyle name="Normal 3 54 2 5 2" xfId="4102" xr:uid="{00000000-0005-0000-0000-00000B100000}"/>
    <cellStyle name="Normal 3 54 2 6" xfId="4103" xr:uid="{00000000-0005-0000-0000-00000C100000}"/>
    <cellStyle name="Normal 3 54 2 6 2" xfId="4104" xr:uid="{00000000-0005-0000-0000-00000D100000}"/>
    <cellStyle name="Normal 3 54 2 7" xfId="4105" xr:uid="{00000000-0005-0000-0000-00000E100000}"/>
    <cellStyle name="Normal 3 54 2 7 2" xfId="4106" xr:uid="{00000000-0005-0000-0000-00000F100000}"/>
    <cellStyle name="Normal 3 54 2 8" xfId="4107" xr:uid="{00000000-0005-0000-0000-000010100000}"/>
    <cellStyle name="Normal 3 54 2 8 2" xfId="4108" xr:uid="{00000000-0005-0000-0000-000011100000}"/>
    <cellStyle name="Normal 3 54 2 9" xfId="4109" xr:uid="{00000000-0005-0000-0000-000012100000}"/>
    <cellStyle name="Normal 3 54 2 9 2" xfId="4110" xr:uid="{00000000-0005-0000-0000-000013100000}"/>
    <cellStyle name="Normal 3 54 3" xfId="4111" xr:uid="{00000000-0005-0000-0000-000014100000}"/>
    <cellStyle name="Normal 3 54 3 2" xfId="4112" xr:uid="{00000000-0005-0000-0000-000015100000}"/>
    <cellStyle name="Normal 3 54 4" xfId="4113" xr:uid="{00000000-0005-0000-0000-000016100000}"/>
    <cellStyle name="Normal 3 54 4 2" xfId="4114" xr:uid="{00000000-0005-0000-0000-000017100000}"/>
    <cellStyle name="Normal 3 54 5" xfId="4115" xr:uid="{00000000-0005-0000-0000-000018100000}"/>
    <cellStyle name="Normal 3 54 5 2" xfId="4116" xr:uid="{00000000-0005-0000-0000-000019100000}"/>
    <cellStyle name="Normal 3 54 6" xfId="4117" xr:uid="{00000000-0005-0000-0000-00001A100000}"/>
    <cellStyle name="Normal 3 54 6 2" xfId="4118" xr:uid="{00000000-0005-0000-0000-00001B100000}"/>
    <cellStyle name="Normal 3 54 7" xfId="4119" xr:uid="{00000000-0005-0000-0000-00001C100000}"/>
    <cellStyle name="Normal 3 54 7 2" xfId="4120" xr:uid="{00000000-0005-0000-0000-00001D100000}"/>
    <cellStyle name="Normal 3 54 8" xfId="4121" xr:uid="{00000000-0005-0000-0000-00001E100000}"/>
    <cellStyle name="Normal 3 54 8 2" xfId="4122" xr:uid="{00000000-0005-0000-0000-00001F100000}"/>
    <cellStyle name="Normal 3 54 9" xfId="4123" xr:uid="{00000000-0005-0000-0000-000020100000}"/>
    <cellStyle name="Normal 3 54 9 2" xfId="4124" xr:uid="{00000000-0005-0000-0000-000021100000}"/>
    <cellStyle name="Normal 3 55" xfId="4125" xr:uid="{00000000-0005-0000-0000-000022100000}"/>
    <cellStyle name="Normal 3 55 10" xfId="4126" xr:uid="{00000000-0005-0000-0000-000023100000}"/>
    <cellStyle name="Normal 3 55 10 2" xfId="4127" xr:uid="{00000000-0005-0000-0000-000024100000}"/>
    <cellStyle name="Normal 3 55 11" xfId="4128" xr:uid="{00000000-0005-0000-0000-000025100000}"/>
    <cellStyle name="Normal 3 55 11 2" xfId="4129" xr:uid="{00000000-0005-0000-0000-000026100000}"/>
    <cellStyle name="Normal 3 55 12" xfId="4130" xr:uid="{00000000-0005-0000-0000-000027100000}"/>
    <cellStyle name="Normal 3 55 12 2" xfId="4131" xr:uid="{00000000-0005-0000-0000-000028100000}"/>
    <cellStyle name="Normal 3 55 13" xfId="4132" xr:uid="{00000000-0005-0000-0000-000029100000}"/>
    <cellStyle name="Normal 3 55 13 2" xfId="4133" xr:uid="{00000000-0005-0000-0000-00002A100000}"/>
    <cellStyle name="Normal 3 55 14" xfId="4134" xr:uid="{00000000-0005-0000-0000-00002B100000}"/>
    <cellStyle name="Normal 3 55 2" xfId="4135" xr:uid="{00000000-0005-0000-0000-00002C100000}"/>
    <cellStyle name="Normal 3 55 2 10" xfId="4136" xr:uid="{00000000-0005-0000-0000-00002D100000}"/>
    <cellStyle name="Normal 3 55 2 10 2" xfId="4137" xr:uid="{00000000-0005-0000-0000-00002E100000}"/>
    <cellStyle name="Normal 3 55 2 11" xfId="4138" xr:uid="{00000000-0005-0000-0000-00002F100000}"/>
    <cellStyle name="Normal 3 55 2 11 2" xfId="4139" xr:uid="{00000000-0005-0000-0000-000030100000}"/>
    <cellStyle name="Normal 3 55 2 12" xfId="4140" xr:uid="{00000000-0005-0000-0000-000031100000}"/>
    <cellStyle name="Normal 3 55 2 12 2" xfId="4141" xr:uid="{00000000-0005-0000-0000-000032100000}"/>
    <cellStyle name="Normal 3 55 2 13" xfId="4142" xr:uid="{00000000-0005-0000-0000-000033100000}"/>
    <cellStyle name="Normal 3 55 2 13 2" xfId="4143" xr:uid="{00000000-0005-0000-0000-000034100000}"/>
    <cellStyle name="Normal 3 55 2 2" xfId="4144" xr:uid="{00000000-0005-0000-0000-000035100000}"/>
    <cellStyle name="Normal 3 55 2 2 2" xfId="4145" xr:uid="{00000000-0005-0000-0000-000036100000}"/>
    <cellStyle name="Normal 3 55 2 2 2 2" xfId="4146" xr:uid="{00000000-0005-0000-0000-000037100000}"/>
    <cellStyle name="Normal 3 55 2 2 3" xfId="4147" xr:uid="{00000000-0005-0000-0000-000038100000}"/>
    <cellStyle name="Normal 3 55 2 3" xfId="4148" xr:uid="{00000000-0005-0000-0000-000039100000}"/>
    <cellStyle name="Normal 3 55 2 3 2" xfId="4149" xr:uid="{00000000-0005-0000-0000-00003A100000}"/>
    <cellStyle name="Normal 3 55 2 3 2 2" xfId="4150" xr:uid="{00000000-0005-0000-0000-00003B100000}"/>
    <cellStyle name="Normal 3 55 2 3 3" xfId="4151" xr:uid="{00000000-0005-0000-0000-00003C100000}"/>
    <cellStyle name="Normal 3 55 2 4" xfId="4152" xr:uid="{00000000-0005-0000-0000-00003D100000}"/>
    <cellStyle name="Normal 3 55 2 4 2" xfId="4153" xr:uid="{00000000-0005-0000-0000-00003E100000}"/>
    <cellStyle name="Normal 3 55 2 4 2 2" xfId="4154" xr:uid="{00000000-0005-0000-0000-00003F100000}"/>
    <cellStyle name="Normal 3 55 2 4 3" xfId="4155" xr:uid="{00000000-0005-0000-0000-000040100000}"/>
    <cellStyle name="Normal 3 55 2 5" xfId="4156" xr:uid="{00000000-0005-0000-0000-000041100000}"/>
    <cellStyle name="Normal 3 55 2 5 2" xfId="4157" xr:uid="{00000000-0005-0000-0000-000042100000}"/>
    <cellStyle name="Normal 3 55 2 5 2 2" xfId="4158" xr:uid="{00000000-0005-0000-0000-000043100000}"/>
    <cellStyle name="Normal 3 55 2 5 3" xfId="4159" xr:uid="{00000000-0005-0000-0000-000044100000}"/>
    <cellStyle name="Normal 3 55 2 6" xfId="4160" xr:uid="{00000000-0005-0000-0000-000045100000}"/>
    <cellStyle name="Normal 3 55 2 6 2" xfId="4161" xr:uid="{00000000-0005-0000-0000-000046100000}"/>
    <cellStyle name="Normal 3 55 2 6 2 2" xfId="4162" xr:uid="{00000000-0005-0000-0000-000047100000}"/>
    <cellStyle name="Normal 3 55 2 6 3" xfId="4163" xr:uid="{00000000-0005-0000-0000-000048100000}"/>
    <cellStyle name="Normal 3 55 2 7" xfId="4164" xr:uid="{00000000-0005-0000-0000-000049100000}"/>
    <cellStyle name="Normal 3 55 2 7 2" xfId="4165" xr:uid="{00000000-0005-0000-0000-00004A100000}"/>
    <cellStyle name="Normal 3 55 2 7 2 2" xfId="4166" xr:uid="{00000000-0005-0000-0000-00004B100000}"/>
    <cellStyle name="Normal 3 55 2 7 3" xfId="4167" xr:uid="{00000000-0005-0000-0000-00004C100000}"/>
    <cellStyle name="Normal 3 55 2 8" xfId="4168" xr:uid="{00000000-0005-0000-0000-00004D100000}"/>
    <cellStyle name="Normal 3 55 2 8 2" xfId="4169" xr:uid="{00000000-0005-0000-0000-00004E100000}"/>
    <cellStyle name="Normal 3 55 2 8 2 2" xfId="4170" xr:uid="{00000000-0005-0000-0000-00004F100000}"/>
    <cellStyle name="Normal 3 55 2 8 3" xfId="4171" xr:uid="{00000000-0005-0000-0000-000050100000}"/>
    <cellStyle name="Normal 3 55 2 9" xfId="4172" xr:uid="{00000000-0005-0000-0000-000051100000}"/>
    <cellStyle name="Normal 3 55 2 9 2" xfId="4173" xr:uid="{00000000-0005-0000-0000-000052100000}"/>
    <cellStyle name="Normal 3 55 2 9 2 2" xfId="4174" xr:uid="{00000000-0005-0000-0000-000053100000}"/>
    <cellStyle name="Normal 3 55 2 9 3" xfId="4175" xr:uid="{00000000-0005-0000-0000-000054100000}"/>
    <cellStyle name="Normal 3 55 3" xfId="4176" xr:uid="{00000000-0005-0000-0000-000055100000}"/>
    <cellStyle name="Normal 3 55 3 2" xfId="4177" xr:uid="{00000000-0005-0000-0000-000056100000}"/>
    <cellStyle name="Normal 3 55 3 2 2" xfId="4178" xr:uid="{00000000-0005-0000-0000-000057100000}"/>
    <cellStyle name="Normal 3 55 3 3" xfId="4179" xr:uid="{00000000-0005-0000-0000-000058100000}"/>
    <cellStyle name="Normal 3 55 4" xfId="4180" xr:uid="{00000000-0005-0000-0000-000059100000}"/>
    <cellStyle name="Normal 3 55 4 2" xfId="4181" xr:uid="{00000000-0005-0000-0000-00005A100000}"/>
    <cellStyle name="Normal 3 55 4 2 2" xfId="4182" xr:uid="{00000000-0005-0000-0000-00005B100000}"/>
    <cellStyle name="Normal 3 55 4 3" xfId="4183" xr:uid="{00000000-0005-0000-0000-00005C100000}"/>
    <cellStyle name="Normal 3 55 5" xfId="4184" xr:uid="{00000000-0005-0000-0000-00005D100000}"/>
    <cellStyle name="Normal 3 55 5 2" xfId="4185" xr:uid="{00000000-0005-0000-0000-00005E100000}"/>
    <cellStyle name="Normal 3 55 5 2 2" xfId="4186" xr:uid="{00000000-0005-0000-0000-00005F100000}"/>
    <cellStyle name="Normal 3 55 5 3" xfId="4187" xr:uid="{00000000-0005-0000-0000-000060100000}"/>
    <cellStyle name="Normal 3 55 6" xfId="4188" xr:uid="{00000000-0005-0000-0000-000061100000}"/>
    <cellStyle name="Normal 3 55 6 2" xfId="4189" xr:uid="{00000000-0005-0000-0000-000062100000}"/>
    <cellStyle name="Normal 3 55 6 2 2" xfId="4190" xr:uid="{00000000-0005-0000-0000-000063100000}"/>
    <cellStyle name="Normal 3 55 6 3" xfId="4191" xr:uid="{00000000-0005-0000-0000-000064100000}"/>
    <cellStyle name="Normal 3 55 7" xfId="4192" xr:uid="{00000000-0005-0000-0000-000065100000}"/>
    <cellStyle name="Normal 3 55 7 2" xfId="4193" xr:uid="{00000000-0005-0000-0000-000066100000}"/>
    <cellStyle name="Normal 3 55 7 2 2" xfId="4194" xr:uid="{00000000-0005-0000-0000-000067100000}"/>
    <cellStyle name="Normal 3 55 7 3" xfId="4195" xr:uid="{00000000-0005-0000-0000-000068100000}"/>
    <cellStyle name="Normal 3 55 8" xfId="4196" xr:uid="{00000000-0005-0000-0000-000069100000}"/>
    <cellStyle name="Normal 3 55 8 2" xfId="4197" xr:uid="{00000000-0005-0000-0000-00006A100000}"/>
    <cellStyle name="Normal 3 55 8 2 2" xfId="4198" xr:uid="{00000000-0005-0000-0000-00006B100000}"/>
    <cellStyle name="Normal 3 55 8 3" xfId="4199" xr:uid="{00000000-0005-0000-0000-00006C100000}"/>
    <cellStyle name="Normal 3 55 9" xfId="4200" xr:uid="{00000000-0005-0000-0000-00006D100000}"/>
    <cellStyle name="Normal 3 55 9 2" xfId="4201" xr:uid="{00000000-0005-0000-0000-00006E100000}"/>
    <cellStyle name="Normal 3 55 9 2 2" xfId="4202" xr:uid="{00000000-0005-0000-0000-00006F100000}"/>
    <cellStyle name="Normal 3 55 9 3" xfId="4203" xr:uid="{00000000-0005-0000-0000-000070100000}"/>
    <cellStyle name="Normal 3 56" xfId="4204" xr:uid="{00000000-0005-0000-0000-000071100000}"/>
    <cellStyle name="Normal 3 56 10" xfId="4205" xr:uid="{00000000-0005-0000-0000-000072100000}"/>
    <cellStyle name="Normal 3 56 10 2" xfId="4206" xr:uid="{00000000-0005-0000-0000-000073100000}"/>
    <cellStyle name="Normal 3 56 10 2 2" xfId="4207" xr:uid="{00000000-0005-0000-0000-000074100000}"/>
    <cellStyle name="Normal 3 56 10 3" xfId="4208" xr:uid="{00000000-0005-0000-0000-000075100000}"/>
    <cellStyle name="Normal 3 56 11" xfId="4209" xr:uid="{00000000-0005-0000-0000-000076100000}"/>
    <cellStyle name="Normal 3 56 11 2" xfId="4210" xr:uid="{00000000-0005-0000-0000-000077100000}"/>
    <cellStyle name="Normal 3 56 11 2 2" xfId="4211" xr:uid="{00000000-0005-0000-0000-000078100000}"/>
    <cellStyle name="Normal 3 56 11 3" xfId="4212" xr:uid="{00000000-0005-0000-0000-000079100000}"/>
    <cellStyle name="Normal 3 56 12" xfId="4213" xr:uid="{00000000-0005-0000-0000-00007A100000}"/>
    <cellStyle name="Normal 3 56 12 2" xfId="4214" xr:uid="{00000000-0005-0000-0000-00007B100000}"/>
    <cellStyle name="Normal 3 56 12 2 2" xfId="4215" xr:uid="{00000000-0005-0000-0000-00007C100000}"/>
    <cellStyle name="Normal 3 56 12 3" xfId="4216" xr:uid="{00000000-0005-0000-0000-00007D100000}"/>
    <cellStyle name="Normal 3 56 13" xfId="4217" xr:uid="{00000000-0005-0000-0000-00007E100000}"/>
    <cellStyle name="Normal 3 56 13 2" xfId="4218" xr:uid="{00000000-0005-0000-0000-00007F100000}"/>
    <cellStyle name="Normal 3 56 13 2 2" xfId="4219" xr:uid="{00000000-0005-0000-0000-000080100000}"/>
    <cellStyle name="Normal 3 56 13 3" xfId="4220" xr:uid="{00000000-0005-0000-0000-000081100000}"/>
    <cellStyle name="Normal 3 56 14" xfId="4221" xr:uid="{00000000-0005-0000-0000-000082100000}"/>
    <cellStyle name="Normal 3 56 14 2" xfId="4222" xr:uid="{00000000-0005-0000-0000-000083100000}"/>
    <cellStyle name="Normal 3 56 15" xfId="4223" xr:uid="{00000000-0005-0000-0000-000084100000}"/>
    <cellStyle name="Normal 3 56 2" xfId="4224" xr:uid="{00000000-0005-0000-0000-000085100000}"/>
    <cellStyle name="Normal 3 56 2 10" xfId="4225" xr:uid="{00000000-0005-0000-0000-000086100000}"/>
    <cellStyle name="Normal 3 56 2 10 2" xfId="4226" xr:uid="{00000000-0005-0000-0000-000087100000}"/>
    <cellStyle name="Normal 3 56 2 10 2 2" xfId="4227" xr:uid="{00000000-0005-0000-0000-000088100000}"/>
    <cellStyle name="Normal 3 56 2 10 3" xfId="4228" xr:uid="{00000000-0005-0000-0000-000089100000}"/>
    <cellStyle name="Normal 3 56 2 11" xfId="4229" xr:uid="{00000000-0005-0000-0000-00008A100000}"/>
    <cellStyle name="Normal 3 56 2 11 2" xfId="4230" xr:uid="{00000000-0005-0000-0000-00008B100000}"/>
    <cellStyle name="Normal 3 56 2 11 2 2" xfId="4231" xr:uid="{00000000-0005-0000-0000-00008C100000}"/>
    <cellStyle name="Normal 3 56 2 11 3" xfId="4232" xr:uid="{00000000-0005-0000-0000-00008D100000}"/>
    <cellStyle name="Normal 3 56 2 12" xfId="4233" xr:uid="{00000000-0005-0000-0000-00008E100000}"/>
    <cellStyle name="Normal 3 56 2 12 2" xfId="4234" xr:uid="{00000000-0005-0000-0000-00008F100000}"/>
    <cellStyle name="Normal 3 56 2 12 2 2" xfId="4235" xr:uid="{00000000-0005-0000-0000-000090100000}"/>
    <cellStyle name="Normal 3 56 2 12 3" xfId="4236" xr:uid="{00000000-0005-0000-0000-000091100000}"/>
    <cellStyle name="Normal 3 56 2 13" xfId="4237" xr:uid="{00000000-0005-0000-0000-000092100000}"/>
    <cellStyle name="Normal 3 56 2 13 2" xfId="4238" xr:uid="{00000000-0005-0000-0000-000093100000}"/>
    <cellStyle name="Normal 3 56 2 14" xfId="4239" xr:uid="{00000000-0005-0000-0000-000094100000}"/>
    <cellStyle name="Normal 3 56 2 2" xfId="4240" xr:uid="{00000000-0005-0000-0000-000095100000}"/>
    <cellStyle name="Normal 3 56 2 2 2" xfId="4241" xr:uid="{00000000-0005-0000-0000-000096100000}"/>
    <cellStyle name="Normal 3 56 2 2 2 2" xfId="4242" xr:uid="{00000000-0005-0000-0000-000097100000}"/>
    <cellStyle name="Normal 3 56 2 2 3" xfId="4243" xr:uid="{00000000-0005-0000-0000-000098100000}"/>
    <cellStyle name="Normal 3 56 2 3" xfId="4244" xr:uid="{00000000-0005-0000-0000-000099100000}"/>
    <cellStyle name="Normal 3 56 2 3 2" xfId="4245" xr:uid="{00000000-0005-0000-0000-00009A100000}"/>
    <cellStyle name="Normal 3 56 2 3 2 2" xfId="4246" xr:uid="{00000000-0005-0000-0000-00009B100000}"/>
    <cellStyle name="Normal 3 56 2 3 3" xfId="4247" xr:uid="{00000000-0005-0000-0000-00009C100000}"/>
    <cellStyle name="Normal 3 56 2 4" xfId="4248" xr:uid="{00000000-0005-0000-0000-00009D100000}"/>
    <cellStyle name="Normal 3 56 2 4 2" xfId="4249" xr:uid="{00000000-0005-0000-0000-00009E100000}"/>
    <cellStyle name="Normal 3 56 2 4 2 2" xfId="4250" xr:uid="{00000000-0005-0000-0000-00009F100000}"/>
    <cellStyle name="Normal 3 56 2 4 3" xfId="4251" xr:uid="{00000000-0005-0000-0000-0000A0100000}"/>
    <cellStyle name="Normal 3 56 2 5" xfId="4252" xr:uid="{00000000-0005-0000-0000-0000A1100000}"/>
    <cellStyle name="Normal 3 56 2 5 2" xfId="4253" xr:uid="{00000000-0005-0000-0000-0000A2100000}"/>
    <cellStyle name="Normal 3 56 2 5 2 2" xfId="4254" xr:uid="{00000000-0005-0000-0000-0000A3100000}"/>
    <cellStyle name="Normal 3 56 2 5 3" xfId="4255" xr:uid="{00000000-0005-0000-0000-0000A4100000}"/>
    <cellStyle name="Normal 3 56 2 6" xfId="4256" xr:uid="{00000000-0005-0000-0000-0000A5100000}"/>
    <cellStyle name="Normal 3 56 2 6 2" xfId="4257" xr:uid="{00000000-0005-0000-0000-0000A6100000}"/>
    <cellStyle name="Normal 3 56 2 6 2 2" xfId="4258" xr:uid="{00000000-0005-0000-0000-0000A7100000}"/>
    <cellStyle name="Normal 3 56 2 6 3" xfId="4259" xr:uid="{00000000-0005-0000-0000-0000A8100000}"/>
    <cellStyle name="Normal 3 56 2 7" xfId="4260" xr:uid="{00000000-0005-0000-0000-0000A9100000}"/>
    <cellStyle name="Normal 3 56 2 7 2" xfId="4261" xr:uid="{00000000-0005-0000-0000-0000AA100000}"/>
    <cellStyle name="Normal 3 56 2 7 2 2" xfId="4262" xr:uid="{00000000-0005-0000-0000-0000AB100000}"/>
    <cellStyle name="Normal 3 56 2 7 3" xfId="4263" xr:uid="{00000000-0005-0000-0000-0000AC100000}"/>
    <cellStyle name="Normal 3 56 2 8" xfId="4264" xr:uid="{00000000-0005-0000-0000-0000AD100000}"/>
    <cellStyle name="Normal 3 56 2 8 2" xfId="4265" xr:uid="{00000000-0005-0000-0000-0000AE100000}"/>
    <cellStyle name="Normal 3 56 2 8 2 2" xfId="4266" xr:uid="{00000000-0005-0000-0000-0000AF100000}"/>
    <cellStyle name="Normal 3 56 2 8 3" xfId="4267" xr:uid="{00000000-0005-0000-0000-0000B0100000}"/>
    <cellStyle name="Normal 3 56 2 9" xfId="4268" xr:uid="{00000000-0005-0000-0000-0000B1100000}"/>
    <cellStyle name="Normal 3 56 2 9 2" xfId="4269" xr:uid="{00000000-0005-0000-0000-0000B2100000}"/>
    <cellStyle name="Normal 3 56 2 9 2 2" xfId="4270" xr:uid="{00000000-0005-0000-0000-0000B3100000}"/>
    <cellStyle name="Normal 3 56 2 9 3" xfId="4271" xr:uid="{00000000-0005-0000-0000-0000B4100000}"/>
    <cellStyle name="Normal 3 56 3" xfId="4272" xr:uid="{00000000-0005-0000-0000-0000B5100000}"/>
    <cellStyle name="Normal 3 56 3 2" xfId="4273" xr:uid="{00000000-0005-0000-0000-0000B6100000}"/>
    <cellStyle name="Normal 3 56 3 2 2" xfId="4274" xr:uid="{00000000-0005-0000-0000-0000B7100000}"/>
    <cellStyle name="Normal 3 56 3 3" xfId="4275" xr:uid="{00000000-0005-0000-0000-0000B8100000}"/>
    <cellStyle name="Normal 3 56 4" xfId="4276" xr:uid="{00000000-0005-0000-0000-0000B9100000}"/>
    <cellStyle name="Normal 3 56 4 2" xfId="4277" xr:uid="{00000000-0005-0000-0000-0000BA100000}"/>
    <cellStyle name="Normal 3 56 4 2 2" xfId="4278" xr:uid="{00000000-0005-0000-0000-0000BB100000}"/>
    <cellStyle name="Normal 3 56 4 3" xfId="4279" xr:uid="{00000000-0005-0000-0000-0000BC100000}"/>
    <cellStyle name="Normal 3 56 5" xfId="4280" xr:uid="{00000000-0005-0000-0000-0000BD100000}"/>
    <cellStyle name="Normal 3 56 5 2" xfId="4281" xr:uid="{00000000-0005-0000-0000-0000BE100000}"/>
    <cellStyle name="Normal 3 56 5 2 2" xfId="4282" xr:uid="{00000000-0005-0000-0000-0000BF100000}"/>
    <cellStyle name="Normal 3 56 5 3" xfId="4283" xr:uid="{00000000-0005-0000-0000-0000C0100000}"/>
    <cellStyle name="Normal 3 56 6" xfId="4284" xr:uid="{00000000-0005-0000-0000-0000C1100000}"/>
    <cellStyle name="Normal 3 56 6 2" xfId="4285" xr:uid="{00000000-0005-0000-0000-0000C2100000}"/>
    <cellStyle name="Normal 3 56 6 2 2" xfId="4286" xr:uid="{00000000-0005-0000-0000-0000C3100000}"/>
    <cellStyle name="Normal 3 56 6 3" xfId="4287" xr:uid="{00000000-0005-0000-0000-0000C4100000}"/>
    <cellStyle name="Normal 3 56 7" xfId="4288" xr:uid="{00000000-0005-0000-0000-0000C5100000}"/>
    <cellStyle name="Normal 3 56 7 2" xfId="4289" xr:uid="{00000000-0005-0000-0000-0000C6100000}"/>
    <cellStyle name="Normal 3 56 7 2 2" xfId="4290" xr:uid="{00000000-0005-0000-0000-0000C7100000}"/>
    <cellStyle name="Normal 3 56 7 3" xfId="4291" xr:uid="{00000000-0005-0000-0000-0000C8100000}"/>
    <cellStyle name="Normal 3 56 8" xfId="4292" xr:uid="{00000000-0005-0000-0000-0000C9100000}"/>
    <cellStyle name="Normal 3 56 8 2" xfId="4293" xr:uid="{00000000-0005-0000-0000-0000CA100000}"/>
    <cellStyle name="Normal 3 56 8 2 2" xfId="4294" xr:uid="{00000000-0005-0000-0000-0000CB100000}"/>
    <cellStyle name="Normal 3 56 8 3" xfId="4295" xr:uid="{00000000-0005-0000-0000-0000CC100000}"/>
    <cellStyle name="Normal 3 56 9" xfId="4296" xr:uid="{00000000-0005-0000-0000-0000CD100000}"/>
    <cellStyle name="Normal 3 56 9 2" xfId="4297" xr:uid="{00000000-0005-0000-0000-0000CE100000}"/>
    <cellStyle name="Normal 3 56 9 2 2" xfId="4298" xr:uid="{00000000-0005-0000-0000-0000CF100000}"/>
    <cellStyle name="Normal 3 56 9 3" xfId="4299" xr:uid="{00000000-0005-0000-0000-0000D0100000}"/>
    <cellStyle name="Normal 3 57" xfId="4300" xr:uid="{00000000-0005-0000-0000-0000D1100000}"/>
    <cellStyle name="Normal 3 57 10" xfId="4301" xr:uid="{00000000-0005-0000-0000-0000D2100000}"/>
    <cellStyle name="Normal 3 57 10 2" xfId="4302" xr:uid="{00000000-0005-0000-0000-0000D3100000}"/>
    <cellStyle name="Normal 3 57 10 2 2" xfId="4303" xr:uid="{00000000-0005-0000-0000-0000D4100000}"/>
    <cellStyle name="Normal 3 57 10 3" xfId="4304" xr:uid="{00000000-0005-0000-0000-0000D5100000}"/>
    <cellStyle name="Normal 3 57 11" xfId="4305" xr:uid="{00000000-0005-0000-0000-0000D6100000}"/>
    <cellStyle name="Normal 3 57 11 2" xfId="4306" xr:uid="{00000000-0005-0000-0000-0000D7100000}"/>
    <cellStyle name="Normal 3 57 11 2 2" xfId="4307" xr:uid="{00000000-0005-0000-0000-0000D8100000}"/>
    <cellStyle name="Normal 3 57 11 3" xfId="4308" xr:uid="{00000000-0005-0000-0000-0000D9100000}"/>
    <cellStyle name="Normal 3 57 12" xfId="4309" xr:uid="{00000000-0005-0000-0000-0000DA100000}"/>
    <cellStyle name="Normal 3 57 12 2" xfId="4310" xr:uid="{00000000-0005-0000-0000-0000DB100000}"/>
    <cellStyle name="Normal 3 57 12 2 2" xfId="4311" xr:uid="{00000000-0005-0000-0000-0000DC100000}"/>
    <cellStyle name="Normal 3 57 12 3" xfId="4312" xr:uid="{00000000-0005-0000-0000-0000DD100000}"/>
    <cellStyle name="Normal 3 57 13" xfId="4313" xr:uid="{00000000-0005-0000-0000-0000DE100000}"/>
    <cellStyle name="Normal 3 57 13 2" xfId="4314" xr:uid="{00000000-0005-0000-0000-0000DF100000}"/>
    <cellStyle name="Normal 3 57 13 2 2" xfId="4315" xr:uid="{00000000-0005-0000-0000-0000E0100000}"/>
    <cellStyle name="Normal 3 57 13 3" xfId="4316" xr:uid="{00000000-0005-0000-0000-0000E1100000}"/>
    <cellStyle name="Normal 3 57 14" xfId="4317" xr:uid="{00000000-0005-0000-0000-0000E2100000}"/>
    <cellStyle name="Normal 3 57 14 2" xfId="4318" xr:uid="{00000000-0005-0000-0000-0000E3100000}"/>
    <cellStyle name="Normal 3 57 15" xfId="4319" xr:uid="{00000000-0005-0000-0000-0000E4100000}"/>
    <cellStyle name="Normal 3 57 2" xfId="4320" xr:uid="{00000000-0005-0000-0000-0000E5100000}"/>
    <cellStyle name="Normal 3 57 2 10" xfId="4321" xr:uid="{00000000-0005-0000-0000-0000E6100000}"/>
    <cellStyle name="Normal 3 57 2 10 2" xfId="4322" xr:uid="{00000000-0005-0000-0000-0000E7100000}"/>
    <cellStyle name="Normal 3 57 2 10 2 2" xfId="4323" xr:uid="{00000000-0005-0000-0000-0000E8100000}"/>
    <cellStyle name="Normal 3 57 2 10 3" xfId="4324" xr:uid="{00000000-0005-0000-0000-0000E9100000}"/>
    <cellStyle name="Normal 3 57 2 11" xfId="4325" xr:uid="{00000000-0005-0000-0000-0000EA100000}"/>
    <cellStyle name="Normal 3 57 2 11 2" xfId="4326" xr:uid="{00000000-0005-0000-0000-0000EB100000}"/>
    <cellStyle name="Normal 3 57 2 11 2 2" xfId="4327" xr:uid="{00000000-0005-0000-0000-0000EC100000}"/>
    <cellStyle name="Normal 3 57 2 11 3" xfId="4328" xr:uid="{00000000-0005-0000-0000-0000ED100000}"/>
    <cellStyle name="Normal 3 57 2 12" xfId="4329" xr:uid="{00000000-0005-0000-0000-0000EE100000}"/>
    <cellStyle name="Normal 3 57 2 12 2" xfId="4330" xr:uid="{00000000-0005-0000-0000-0000EF100000}"/>
    <cellStyle name="Normal 3 57 2 12 2 2" xfId="4331" xr:uid="{00000000-0005-0000-0000-0000F0100000}"/>
    <cellStyle name="Normal 3 57 2 12 3" xfId="4332" xr:uid="{00000000-0005-0000-0000-0000F1100000}"/>
    <cellStyle name="Normal 3 57 2 13" xfId="4333" xr:uid="{00000000-0005-0000-0000-0000F2100000}"/>
    <cellStyle name="Normal 3 57 2 13 2" xfId="4334" xr:uid="{00000000-0005-0000-0000-0000F3100000}"/>
    <cellStyle name="Normal 3 57 2 14" xfId="4335" xr:uid="{00000000-0005-0000-0000-0000F4100000}"/>
    <cellStyle name="Normal 3 57 2 2" xfId="4336" xr:uid="{00000000-0005-0000-0000-0000F5100000}"/>
    <cellStyle name="Normal 3 57 2 2 2" xfId="4337" xr:uid="{00000000-0005-0000-0000-0000F6100000}"/>
    <cellStyle name="Normal 3 57 2 2 2 2" xfId="4338" xr:uid="{00000000-0005-0000-0000-0000F7100000}"/>
    <cellStyle name="Normal 3 57 2 2 3" xfId="4339" xr:uid="{00000000-0005-0000-0000-0000F8100000}"/>
    <cellStyle name="Normal 3 57 2 3" xfId="4340" xr:uid="{00000000-0005-0000-0000-0000F9100000}"/>
    <cellStyle name="Normal 3 57 2 3 2" xfId="4341" xr:uid="{00000000-0005-0000-0000-0000FA100000}"/>
    <cellStyle name="Normal 3 57 2 3 2 2" xfId="4342" xr:uid="{00000000-0005-0000-0000-0000FB100000}"/>
    <cellStyle name="Normal 3 57 2 3 3" xfId="4343" xr:uid="{00000000-0005-0000-0000-0000FC100000}"/>
    <cellStyle name="Normal 3 57 2 4" xfId="4344" xr:uid="{00000000-0005-0000-0000-0000FD100000}"/>
    <cellStyle name="Normal 3 57 2 4 2" xfId="4345" xr:uid="{00000000-0005-0000-0000-0000FE100000}"/>
    <cellStyle name="Normal 3 57 2 4 2 2" xfId="4346" xr:uid="{00000000-0005-0000-0000-0000FF100000}"/>
    <cellStyle name="Normal 3 57 2 4 3" xfId="4347" xr:uid="{00000000-0005-0000-0000-000000110000}"/>
    <cellStyle name="Normal 3 57 2 5" xfId="4348" xr:uid="{00000000-0005-0000-0000-000001110000}"/>
    <cellStyle name="Normal 3 57 2 5 2" xfId="4349" xr:uid="{00000000-0005-0000-0000-000002110000}"/>
    <cellStyle name="Normal 3 57 2 5 2 2" xfId="4350" xr:uid="{00000000-0005-0000-0000-000003110000}"/>
    <cellStyle name="Normal 3 57 2 5 3" xfId="4351" xr:uid="{00000000-0005-0000-0000-000004110000}"/>
    <cellStyle name="Normal 3 57 2 6" xfId="4352" xr:uid="{00000000-0005-0000-0000-000005110000}"/>
    <cellStyle name="Normal 3 57 2 6 2" xfId="4353" xr:uid="{00000000-0005-0000-0000-000006110000}"/>
    <cellStyle name="Normal 3 57 2 6 2 2" xfId="4354" xr:uid="{00000000-0005-0000-0000-000007110000}"/>
    <cellStyle name="Normal 3 57 2 6 3" xfId="4355" xr:uid="{00000000-0005-0000-0000-000008110000}"/>
    <cellStyle name="Normal 3 57 2 7" xfId="4356" xr:uid="{00000000-0005-0000-0000-000009110000}"/>
    <cellStyle name="Normal 3 57 2 7 2" xfId="4357" xr:uid="{00000000-0005-0000-0000-00000A110000}"/>
    <cellStyle name="Normal 3 57 2 7 2 2" xfId="4358" xr:uid="{00000000-0005-0000-0000-00000B110000}"/>
    <cellStyle name="Normal 3 57 2 7 3" xfId="4359" xr:uid="{00000000-0005-0000-0000-00000C110000}"/>
    <cellStyle name="Normal 3 57 2 8" xfId="4360" xr:uid="{00000000-0005-0000-0000-00000D110000}"/>
    <cellStyle name="Normal 3 57 2 8 2" xfId="4361" xr:uid="{00000000-0005-0000-0000-00000E110000}"/>
    <cellStyle name="Normal 3 57 2 8 2 2" xfId="4362" xr:uid="{00000000-0005-0000-0000-00000F110000}"/>
    <cellStyle name="Normal 3 57 2 8 3" xfId="4363" xr:uid="{00000000-0005-0000-0000-000010110000}"/>
    <cellStyle name="Normal 3 57 2 9" xfId="4364" xr:uid="{00000000-0005-0000-0000-000011110000}"/>
    <cellStyle name="Normal 3 57 2 9 2" xfId="4365" xr:uid="{00000000-0005-0000-0000-000012110000}"/>
    <cellStyle name="Normal 3 57 2 9 2 2" xfId="4366" xr:uid="{00000000-0005-0000-0000-000013110000}"/>
    <cellStyle name="Normal 3 57 2 9 3" xfId="4367" xr:uid="{00000000-0005-0000-0000-000014110000}"/>
    <cellStyle name="Normal 3 57 3" xfId="4368" xr:uid="{00000000-0005-0000-0000-000015110000}"/>
    <cellStyle name="Normal 3 57 3 2" xfId="4369" xr:uid="{00000000-0005-0000-0000-000016110000}"/>
    <cellStyle name="Normal 3 57 3 2 2" xfId="4370" xr:uid="{00000000-0005-0000-0000-000017110000}"/>
    <cellStyle name="Normal 3 57 3 3" xfId="4371" xr:uid="{00000000-0005-0000-0000-000018110000}"/>
    <cellStyle name="Normal 3 57 4" xfId="4372" xr:uid="{00000000-0005-0000-0000-000019110000}"/>
    <cellStyle name="Normal 3 57 4 2" xfId="4373" xr:uid="{00000000-0005-0000-0000-00001A110000}"/>
    <cellStyle name="Normal 3 57 4 2 2" xfId="4374" xr:uid="{00000000-0005-0000-0000-00001B110000}"/>
    <cellStyle name="Normal 3 57 4 3" xfId="4375" xr:uid="{00000000-0005-0000-0000-00001C110000}"/>
    <cellStyle name="Normal 3 57 5" xfId="4376" xr:uid="{00000000-0005-0000-0000-00001D110000}"/>
    <cellStyle name="Normal 3 57 5 2" xfId="4377" xr:uid="{00000000-0005-0000-0000-00001E110000}"/>
    <cellStyle name="Normal 3 57 5 2 2" xfId="4378" xr:uid="{00000000-0005-0000-0000-00001F110000}"/>
    <cellStyle name="Normal 3 57 5 3" xfId="4379" xr:uid="{00000000-0005-0000-0000-000020110000}"/>
    <cellStyle name="Normal 3 57 6" xfId="4380" xr:uid="{00000000-0005-0000-0000-000021110000}"/>
    <cellStyle name="Normal 3 57 6 2" xfId="4381" xr:uid="{00000000-0005-0000-0000-000022110000}"/>
    <cellStyle name="Normal 3 57 6 2 2" xfId="4382" xr:uid="{00000000-0005-0000-0000-000023110000}"/>
    <cellStyle name="Normal 3 57 6 3" xfId="4383" xr:uid="{00000000-0005-0000-0000-000024110000}"/>
    <cellStyle name="Normal 3 57 7" xfId="4384" xr:uid="{00000000-0005-0000-0000-000025110000}"/>
    <cellStyle name="Normal 3 57 7 2" xfId="4385" xr:uid="{00000000-0005-0000-0000-000026110000}"/>
    <cellStyle name="Normal 3 57 7 2 2" xfId="4386" xr:uid="{00000000-0005-0000-0000-000027110000}"/>
    <cellStyle name="Normal 3 57 7 3" xfId="4387" xr:uid="{00000000-0005-0000-0000-000028110000}"/>
    <cellStyle name="Normal 3 57 8" xfId="4388" xr:uid="{00000000-0005-0000-0000-000029110000}"/>
    <cellStyle name="Normal 3 57 8 2" xfId="4389" xr:uid="{00000000-0005-0000-0000-00002A110000}"/>
    <cellStyle name="Normal 3 57 8 2 2" xfId="4390" xr:uid="{00000000-0005-0000-0000-00002B110000}"/>
    <cellStyle name="Normal 3 57 8 3" xfId="4391" xr:uid="{00000000-0005-0000-0000-00002C110000}"/>
    <cellStyle name="Normal 3 57 9" xfId="4392" xr:uid="{00000000-0005-0000-0000-00002D110000}"/>
    <cellStyle name="Normal 3 57 9 2" xfId="4393" xr:uid="{00000000-0005-0000-0000-00002E110000}"/>
    <cellStyle name="Normal 3 57 9 2 2" xfId="4394" xr:uid="{00000000-0005-0000-0000-00002F110000}"/>
    <cellStyle name="Normal 3 57 9 3" xfId="4395" xr:uid="{00000000-0005-0000-0000-000030110000}"/>
    <cellStyle name="Normal 3 58" xfId="4396" xr:uid="{00000000-0005-0000-0000-000031110000}"/>
    <cellStyle name="Normal 3 58 10" xfId="4397" xr:uid="{00000000-0005-0000-0000-000032110000}"/>
    <cellStyle name="Normal 3 58 10 2" xfId="4398" xr:uid="{00000000-0005-0000-0000-000033110000}"/>
    <cellStyle name="Normal 3 58 10 2 2" xfId="4399" xr:uid="{00000000-0005-0000-0000-000034110000}"/>
    <cellStyle name="Normal 3 58 10 3" xfId="4400" xr:uid="{00000000-0005-0000-0000-000035110000}"/>
    <cellStyle name="Normal 3 58 11" xfId="4401" xr:uid="{00000000-0005-0000-0000-000036110000}"/>
    <cellStyle name="Normal 3 58 11 2" xfId="4402" xr:uid="{00000000-0005-0000-0000-000037110000}"/>
    <cellStyle name="Normal 3 58 11 2 2" xfId="4403" xr:uid="{00000000-0005-0000-0000-000038110000}"/>
    <cellStyle name="Normal 3 58 11 3" xfId="4404" xr:uid="{00000000-0005-0000-0000-000039110000}"/>
    <cellStyle name="Normal 3 58 12" xfId="4405" xr:uid="{00000000-0005-0000-0000-00003A110000}"/>
    <cellStyle name="Normal 3 58 12 2" xfId="4406" xr:uid="{00000000-0005-0000-0000-00003B110000}"/>
    <cellStyle name="Normal 3 58 12 2 2" xfId="4407" xr:uid="{00000000-0005-0000-0000-00003C110000}"/>
    <cellStyle name="Normal 3 58 12 3" xfId="4408" xr:uid="{00000000-0005-0000-0000-00003D110000}"/>
    <cellStyle name="Normal 3 58 13" xfId="4409" xr:uid="{00000000-0005-0000-0000-00003E110000}"/>
    <cellStyle name="Normal 3 58 13 2" xfId="4410" xr:uid="{00000000-0005-0000-0000-00003F110000}"/>
    <cellStyle name="Normal 3 58 13 2 2" xfId="4411" xr:uid="{00000000-0005-0000-0000-000040110000}"/>
    <cellStyle name="Normal 3 58 13 3" xfId="4412" xr:uid="{00000000-0005-0000-0000-000041110000}"/>
    <cellStyle name="Normal 3 58 14" xfId="4413" xr:uid="{00000000-0005-0000-0000-000042110000}"/>
    <cellStyle name="Normal 3 58 14 2" xfId="4414" xr:uid="{00000000-0005-0000-0000-000043110000}"/>
    <cellStyle name="Normal 3 58 15" xfId="4415" xr:uid="{00000000-0005-0000-0000-000044110000}"/>
    <cellStyle name="Normal 3 58 2" xfId="4416" xr:uid="{00000000-0005-0000-0000-000045110000}"/>
    <cellStyle name="Normal 3 58 2 10" xfId="4417" xr:uid="{00000000-0005-0000-0000-000046110000}"/>
    <cellStyle name="Normal 3 58 2 10 2" xfId="4418" xr:uid="{00000000-0005-0000-0000-000047110000}"/>
    <cellStyle name="Normal 3 58 2 10 2 2" xfId="4419" xr:uid="{00000000-0005-0000-0000-000048110000}"/>
    <cellStyle name="Normal 3 58 2 10 3" xfId="4420" xr:uid="{00000000-0005-0000-0000-000049110000}"/>
    <cellStyle name="Normal 3 58 2 11" xfId="4421" xr:uid="{00000000-0005-0000-0000-00004A110000}"/>
    <cellStyle name="Normal 3 58 2 11 2" xfId="4422" xr:uid="{00000000-0005-0000-0000-00004B110000}"/>
    <cellStyle name="Normal 3 58 2 11 2 2" xfId="4423" xr:uid="{00000000-0005-0000-0000-00004C110000}"/>
    <cellStyle name="Normal 3 58 2 11 3" xfId="4424" xr:uid="{00000000-0005-0000-0000-00004D110000}"/>
    <cellStyle name="Normal 3 58 2 12" xfId="4425" xr:uid="{00000000-0005-0000-0000-00004E110000}"/>
    <cellStyle name="Normal 3 58 2 12 2" xfId="4426" xr:uid="{00000000-0005-0000-0000-00004F110000}"/>
    <cellStyle name="Normal 3 58 2 12 2 2" xfId="4427" xr:uid="{00000000-0005-0000-0000-000050110000}"/>
    <cellStyle name="Normal 3 58 2 12 3" xfId="4428" xr:uid="{00000000-0005-0000-0000-000051110000}"/>
    <cellStyle name="Normal 3 58 2 13" xfId="4429" xr:uid="{00000000-0005-0000-0000-000052110000}"/>
    <cellStyle name="Normal 3 58 2 13 2" xfId="4430" xr:uid="{00000000-0005-0000-0000-000053110000}"/>
    <cellStyle name="Normal 3 58 2 14" xfId="4431" xr:uid="{00000000-0005-0000-0000-000054110000}"/>
    <cellStyle name="Normal 3 58 2 2" xfId="4432" xr:uid="{00000000-0005-0000-0000-000055110000}"/>
    <cellStyle name="Normal 3 58 2 2 2" xfId="4433" xr:uid="{00000000-0005-0000-0000-000056110000}"/>
    <cellStyle name="Normal 3 58 2 2 2 2" xfId="4434" xr:uid="{00000000-0005-0000-0000-000057110000}"/>
    <cellStyle name="Normal 3 58 2 2 3" xfId="4435" xr:uid="{00000000-0005-0000-0000-000058110000}"/>
    <cellStyle name="Normal 3 58 2 3" xfId="4436" xr:uid="{00000000-0005-0000-0000-000059110000}"/>
    <cellStyle name="Normal 3 58 2 3 2" xfId="4437" xr:uid="{00000000-0005-0000-0000-00005A110000}"/>
    <cellStyle name="Normal 3 58 2 3 2 2" xfId="4438" xr:uid="{00000000-0005-0000-0000-00005B110000}"/>
    <cellStyle name="Normal 3 58 2 3 3" xfId="4439" xr:uid="{00000000-0005-0000-0000-00005C110000}"/>
    <cellStyle name="Normal 3 58 2 4" xfId="4440" xr:uid="{00000000-0005-0000-0000-00005D110000}"/>
    <cellStyle name="Normal 3 58 2 4 2" xfId="4441" xr:uid="{00000000-0005-0000-0000-00005E110000}"/>
    <cellStyle name="Normal 3 58 2 4 2 2" xfId="4442" xr:uid="{00000000-0005-0000-0000-00005F110000}"/>
    <cellStyle name="Normal 3 58 2 4 3" xfId="4443" xr:uid="{00000000-0005-0000-0000-000060110000}"/>
    <cellStyle name="Normal 3 58 2 5" xfId="4444" xr:uid="{00000000-0005-0000-0000-000061110000}"/>
    <cellStyle name="Normal 3 58 2 5 2" xfId="4445" xr:uid="{00000000-0005-0000-0000-000062110000}"/>
    <cellStyle name="Normal 3 58 2 5 2 2" xfId="4446" xr:uid="{00000000-0005-0000-0000-000063110000}"/>
    <cellStyle name="Normal 3 58 2 5 3" xfId="4447" xr:uid="{00000000-0005-0000-0000-000064110000}"/>
    <cellStyle name="Normal 3 58 2 6" xfId="4448" xr:uid="{00000000-0005-0000-0000-000065110000}"/>
    <cellStyle name="Normal 3 58 2 6 2" xfId="4449" xr:uid="{00000000-0005-0000-0000-000066110000}"/>
    <cellStyle name="Normal 3 58 2 6 2 2" xfId="4450" xr:uid="{00000000-0005-0000-0000-000067110000}"/>
    <cellStyle name="Normal 3 58 2 6 3" xfId="4451" xr:uid="{00000000-0005-0000-0000-000068110000}"/>
    <cellStyle name="Normal 3 58 2 7" xfId="4452" xr:uid="{00000000-0005-0000-0000-000069110000}"/>
    <cellStyle name="Normal 3 58 2 7 2" xfId="4453" xr:uid="{00000000-0005-0000-0000-00006A110000}"/>
    <cellStyle name="Normal 3 58 2 7 2 2" xfId="4454" xr:uid="{00000000-0005-0000-0000-00006B110000}"/>
    <cellStyle name="Normal 3 58 2 7 3" xfId="4455" xr:uid="{00000000-0005-0000-0000-00006C110000}"/>
    <cellStyle name="Normal 3 58 2 8" xfId="4456" xr:uid="{00000000-0005-0000-0000-00006D110000}"/>
    <cellStyle name="Normal 3 58 2 8 2" xfId="4457" xr:uid="{00000000-0005-0000-0000-00006E110000}"/>
    <cellStyle name="Normal 3 58 2 8 2 2" xfId="4458" xr:uid="{00000000-0005-0000-0000-00006F110000}"/>
    <cellStyle name="Normal 3 58 2 8 3" xfId="4459" xr:uid="{00000000-0005-0000-0000-000070110000}"/>
    <cellStyle name="Normal 3 58 2 9" xfId="4460" xr:uid="{00000000-0005-0000-0000-000071110000}"/>
    <cellStyle name="Normal 3 58 2 9 2" xfId="4461" xr:uid="{00000000-0005-0000-0000-000072110000}"/>
    <cellStyle name="Normal 3 58 2 9 2 2" xfId="4462" xr:uid="{00000000-0005-0000-0000-000073110000}"/>
    <cellStyle name="Normal 3 58 2 9 3" xfId="4463" xr:uid="{00000000-0005-0000-0000-000074110000}"/>
    <cellStyle name="Normal 3 58 3" xfId="4464" xr:uid="{00000000-0005-0000-0000-000075110000}"/>
    <cellStyle name="Normal 3 58 3 2" xfId="4465" xr:uid="{00000000-0005-0000-0000-000076110000}"/>
    <cellStyle name="Normal 3 58 3 2 2" xfId="4466" xr:uid="{00000000-0005-0000-0000-000077110000}"/>
    <cellStyle name="Normal 3 58 3 3" xfId="4467" xr:uid="{00000000-0005-0000-0000-000078110000}"/>
    <cellStyle name="Normal 3 58 4" xfId="4468" xr:uid="{00000000-0005-0000-0000-000079110000}"/>
    <cellStyle name="Normal 3 58 4 2" xfId="4469" xr:uid="{00000000-0005-0000-0000-00007A110000}"/>
    <cellStyle name="Normal 3 58 4 2 2" xfId="4470" xr:uid="{00000000-0005-0000-0000-00007B110000}"/>
    <cellStyle name="Normal 3 58 4 3" xfId="4471" xr:uid="{00000000-0005-0000-0000-00007C110000}"/>
    <cellStyle name="Normal 3 58 5" xfId="4472" xr:uid="{00000000-0005-0000-0000-00007D110000}"/>
    <cellStyle name="Normal 3 58 5 2" xfId="4473" xr:uid="{00000000-0005-0000-0000-00007E110000}"/>
    <cellStyle name="Normal 3 58 5 2 2" xfId="4474" xr:uid="{00000000-0005-0000-0000-00007F110000}"/>
    <cellStyle name="Normal 3 58 5 3" xfId="4475" xr:uid="{00000000-0005-0000-0000-000080110000}"/>
    <cellStyle name="Normal 3 58 6" xfId="4476" xr:uid="{00000000-0005-0000-0000-000081110000}"/>
    <cellStyle name="Normal 3 58 6 2" xfId="4477" xr:uid="{00000000-0005-0000-0000-000082110000}"/>
    <cellStyle name="Normal 3 58 6 2 2" xfId="4478" xr:uid="{00000000-0005-0000-0000-000083110000}"/>
    <cellStyle name="Normal 3 58 6 3" xfId="4479" xr:uid="{00000000-0005-0000-0000-000084110000}"/>
    <cellStyle name="Normal 3 58 7" xfId="4480" xr:uid="{00000000-0005-0000-0000-000085110000}"/>
    <cellStyle name="Normal 3 58 7 2" xfId="4481" xr:uid="{00000000-0005-0000-0000-000086110000}"/>
    <cellStyle name="Normal 3 58 7 2 2" xfId="4482" xr:uid="{00000000-0005-0000-0000-000087110000}"/>
    <cellStyle name="Normal 3 58 7 3" xfId="4483" xr:uid="{00000000-0005-0000-0000-000088110000}"/>
    <cellStyle name="Normal 3 58 8" xfId="4484" xr:uid="{00000000-0005-0000-0000-000089110000}"/>
    <cellStyle name="Normal 3 58 8 2" xfId="4485" xr:uid="{00000000-0005-0000-0000-00008A110000}"/>
    <cellStyle name="Normal 3 58 8 2 2" xfId="4486" xr:uid="{00000000-0005-0000-0000-00008B110000}"/>
    <cellStyle name="Normal 3 58 8 3" xfId="4487" xr:uid="{00000000-0005-0000-0000-00008C110000}"/>
    <cellStyle name="Normal 3 58 9" xfId="4488" xr:uid="{00000000-0005-0000-0000-00008D110000}"/>
    <cellStyle name="Normal 3 58 9 2" xfId="4489" xr:uid="{00000000-0005-0000-0000-00008E110000}"/>
    <cellStyle name="Normal 3 58 9 2 2" xfId="4490" xr:uid="{00000000-0005-0000-0000-00008F110000}"/>
    <cellStyle name="Normal 3 58 9 3" xfId="4491" xr:uid="{00000000-0005-0000-0000-000090110000}"/>
    <cellStyle name="Normal 3 59" xfId="4492" xr:uid="{00000000-0005-0000-0000-000091110000}"/>
    <cellStyle name="Normal 3 59 10" xfId="4493" xr:uid="{00000000-0005-0000-0000-000092110000}"/>
    <cellStyle name="Normal 3 59 10 2" xfId="4494" xr:uid="{00000000-0005-0000-0000-000093110000}"/>
    <cellStyle name="Normal 3 59 10 2 2" xfId="4495" xr:uid="{00000000-0005-0000-0000-000094110000}"/>
    <cellStyle name="Normal 3 59 10 3" xfId="4496" xr:uid="{00000000-0005-0000-0000-000095110000}"/>
    <cellStyle name="Normal 3 59 11" xfId="4497" xr:uid="{00000000-0005-0000-0000-000096110000}"/>
    <cellStyle name="Normal 3 59 11 2" xfId="4498" xr:uid="{00000000-0005-0000-0000-000097110000}"/>
    <cellStyle name="Normal 3 59 11 2 2" xfId="4499" xr:uid="{00000000-0005-0000-0000-000098110000}"/>
    <cellStyle name="Normal 3 59 11 3" xfId="4500" xr:uid="{00000000-0005-0000-0000-000099110000}"/>
    <cellStyle name="Normal 3 59 12" xfId="4501" xr:uid="{00000000-0005-0000-0000-00009A110000}"/>
    <cellStyle name="Normal 3 59 12 2" xfId="4502" xr:uid="{00000000-0005-0000-0000-00009B110000}"/>
    <cellStyle name="Normal 3 59 12 2 2" xfId="4503" xr:uid="{00000000-0005-0000-0000-00009C110000}"/>
    <cellStyle name="Normal 3 59 12 3" xfId="4504" xr:uid="{00000000-0005-0000-0000-00009D110000}"/>
    <cellStyle name="Normal 3 59 13" xfId="4505" xr:uid="{00000000-0005-0000-0000-00009E110000}"/>
    <cellStyle name="Normal 3 59 13 2" xfId="4506" xr:uid="{00000000-0005-0000-0000-00009F110000}"/>
    <cellStyle name="Normal 3 59 13 2 2" xfId="4507" xr:uid="{00000000-0005-0000-0000-0000A0110000}"/>
    <cellStyle name="Normal 3 59 13 3" xfId="4508" xr:uid="{00000000-0005-0000-0000-0000A1110000}"/>
    <cellStyle name="Normal 3 59 14" xfId="4509" xr:uid="{00000000-0005-0000-0000-0000A2110000}"/>
    <cellStyle name="Normal 3 59 14 2" xfId="4510" xr:uid="{00000000-0005-0000-0000-0000A3110000}"/>
    <cellStyle name="Normal 3 59 15" xfId="4511" xr:uid="{00000000-0005-0000-0000-0000A4110000}"/>
    <cellStyle name="Normal 3 59 2" xfId="4512" xr:uid="{00000000-0005-0000-0000-0000A5110000}"/>
    <cellStyle name="Normal 3 59 2 10" xfId="4513" xr:uid="{00000000-0005-0000-0000-0000A6110000}"/>
    <cellStyle name="Normal 3 59 2 10 2" xfId="4514" xr:uid="{00000000-0005-0000-0000-0000A7110000}"/>
    <cellStyle name="Normal 3 59 2 10 2 2" xfId="4515" xr:uid="{00000000-0005-0000-0000-0000A8110000}"/>
    <cellStyle name="Normal 3 59 2 10 3" xfId="4516" xr:uid="{00000000-0005-0000-0000-0000A9110000}"/>
    <cellStyle name="Normal 3 59 2 11" xfId="4517" xr:uid="{00000000-0005-0000-0000-0000AA110000}"/>
    <cellStyle name="Normal 3 59 2 11 2" xfId="4518" xr:uid="{00000000-0005-0000-0000-0000AB110000}"/>
    <cellStyle name="Normal 3 59 2 11 2 2" xfId="4519" xr:uid="{00000000-0005-0000-0000-0000AC110000}"/>
    <cellStyle name="Normal 3 59 2 11 3" xfId="4520" xr:uid="{00000000-0005-0000-0000-0000AD110000}"/>
    <cellStyle name="Normal 3 59 2 12" xfId="4521" xr:uid="{00000000-0005-0000-0000-0000AE110000}"/>
    <cellStyle name="Normal 3 59 2 12 2" xfId="4522" xr:uid="{00000000-0005-0000-0000-0000AF110000}"/>
    <cellStyle name="Normal 3 59 2 12 2 2" xfId="4523" xr:uid="{00000000-0005-0000-0000-0000B0110000}"/>
    <cellStyle name="Normal 3 59 2 12 3" xfId="4524" xr:uid="{00000000-0005-0000-0000-0000B1110000}"/>
    <cellStyle name="Normal 3 59 2 13" xfId="4525" xr:uid="{00000000-0005-0000-0000-0000B2110000}"/>
    <cellStyle name="Normal 3 59 2 13 2" xfId="4526" xr:uid="{00000000-0005-0000-0000-0000B3110000}"/>
    <cellStyle name="Normal 3 59 2 14" xfId="4527" xr:uid="{00000000-0005-0000-0000-0000B4110000}"/>
    <cellStyle name="Normal 3 59 2 2" xfId="4528" xr:uid="{00000000-0005-0000-0000-0000B5110000}"/>
    <cellStyle name="Normal 3 59 2 2 2" xfId="4529" xr:uid="{00000000-0005-0000-0000-0000B6110000}"/>
    <cellStyle name="Normal 3 59 2 2 2 2" xfId="4530" xr:uid="{00000000-0005-0000-0000-0000B7110000}"/>
    <cellStyle name="Normal 3 59 2 2 3" xfId="4531" xr:uid="{00000000-0005-0000-0000-0000B8110000}"/>
    <cellStyle name="Normal 3 59 2 3" xfId="4532" xr:uid="{00000000-0005-0000-0000-0000B9110000}"/>
    <cellStyle name="Normal 3 59 2 3 2" xfId="4533" xr:uid="{00000000-0005-0000-0000-0000BA110000}"/>
    <cellStyle name="Normal 3 59 2 3 2 2" xfId="4534" xr:uid="{00000000-0005-0000-0000-0000BB110000}"/>
    <cellStyle name="Normal 3 59 2 3 3" xfId="4535" xr:uid="{00000000-0005-0000-0000-0000BC110000}"/>
    <cellStyle name="Normal 3 59 2 4" xfId="4536" xr:uid="{00000000-0005-0000-0000-0000BD110000}"/>
    <cellStyle name="Normal 3 59 2 4 2" xfId="4537" xr:uid="{00000000-0005-0000-0000-0000BE110000}"/>
    <cellStyle name="Normal 3 59 2 4 2 2" xfId="4538" xr:uid="{00000000-0005-0000-0000-0000BF110000}"/>
    <cellStyle name="Normal 3 59 2 4 3" xfId="4539" xr:uid="{00000000-0005-0000-0000-0000C0110000}"/>
    <cellStyle name="Normal 3 59 2 5" xfId="4540" xr:uid="{00000000-0005-0000-0000-0000C1110000}"/>
    <cellStyle name="Normal 3 59 2 5 2" xfId="4541" xr:uid="{00000000-0005-0000-0000-0000C2110000}"/>
    <cellStyle name="Normal 3 59 2 5 2 2" xfId="4542" xr:uid="{00000000-0005-0000-0000-0000C3110000}"/>
    <cellStyle name="Normal 3 59 2 5 3" xfId="4543" xr:uid="{00000000-0005-0000-0000-0000C4110000}"/>
    <cellStyle name="Normal 3 59 2 6" xfId="4544" xr:uid="{00000000-0005-0000-0000-0000C5110000}"/>
    <cellStyle name="Normal 3 59 2 6 2" xfId="4545" xr:uid="{00000000-0005-0000-0000-0000C6110000}"/>
    <cellStyle name="Normal 3 59 2 6 2 2" xfId="4546" xr:uid="{00000000-0005-0000-0000-0000C7110000}"/>
    <cellStyle name="Normal 3 59 2 6 3" xfId="4547" xr:uid="{00000000-0005-0000-0000-0000C8110000}"/>
    <cellStyle name="Normal 3 59 2 7" xfId="4548" xr:uid="{00000000-0005-0000-0000-0000C9110000}"/>
    <cellStyle name="Normal 3 59 2 7 2" xfId="4549" xr:uid="{00000000-0005-0000-0000-0000CA110000}"/>
    <cellStyle name="Normal 3 59 2 7 2 2" xfId="4550" xr:uid="{00000000-0005-0000-0000-0000CB110000}"/>
    <cellStyle name="Normal 3 59 2 7 3" xfId="4551" xr:uid="{00000000-0005-0000-0000-0000CC110000}"/>
    <cellStyle name="Normal 3 59 2 8" xfId="4552" xr:uid="{00000000-0005-0000-0000-0000CD110000}"/>
    <cellStyle name="Normal 3 59 2 8 2" xfId="4553" xr:uid="{00000000-0005-0000-0000-0000CE110000}"/>
    <cellStyle name="Normal 3 59 2 8 2 2" xfId="4554" xr:uid="{00000000-0005-0000-0000-0000CF110000}"/>
    <cellStyle name="Normal 3 59 2 8 3" xfId="4555" xr:uid="{00000000-0005-0000-0000-0000D0110000}"/>
    <cellStyle name="Normal 3 59 2 9" xfId="4556" xr:uid="{00000000-0005-0000-0000-0000D1110000}"/>
    <cellStyle name="Normal 3 59 2 9 2" xfId="4557" xr:uid="{00000000-0005-0000-0000-0000D2110000}"/>
    <cellStyle name="Normal 3 59 2 9 2 2" xfId="4558" xr:uid="{00000000-0005-0000-0000-0000D3110000}"/>
    <cellStyle name="Normal 3 59 2 9 3" xfId="4559" xr:uid="{00000000-0005-0000-0000-0000D4110000}"/>
    <cellStyle name="Normal 3 59 3" xfId="4560" xr:uid="{00000000-0005-0000-0000-0000D5110000}"/>
    <cellStyle name="Normal 3 59 3 2" xfId="4561" xr:uid="{00000000-0005-0000-0000-0000D6110000}"/>
    <cellStyle name="Normal 3 59 3 2 2" xfId="4562" xr:uid="{00000000-0005-0000-0000-0000D7110000}"/>
    <cellStyle name="Normal 3 59 3 3" xfId="4563" xr:uid="{00000000-0005-0000-0000-0000D8110000}"/>
    <cellStyle name="Normal 3 59 4" xfId="4564" xr:uid="{00000000-0005-0000-0000-0000D9110000}"/>
    <cellStyle name="Normal 3 59 4 2" xfId="4565" xr:uid="{00000000-0005-0000-0000-0000DA110000}"/>
    <cellStyle name="Normal 3 59 4 2 2" xfId="4566" xr:uid="{00000000-0005-0000-0000-0000DB110000}"/>
    <cellStyle name="Normal 3 59 4 3" xfId="4567" xr:uid="{00000000-0005-0000-0000-0000DC110000}"/>
    <cellStyle name="Normal 3 59 5" xfId="4568" xr:uid="{00000000-0005-0000-0000-0000DD110000}"/>
    <cellStyle name="Normal 3 59 5 2" xfId="4569" xr:uid="{00000000-0005-0000-0000-0000DE110000}"/>
    <cellStyle name="Normal 3 59 5 2 2" xfId="4570" xr:uid="{00000000-0005-0000-0000-0000DF110000}"/>
    <cellStyle name="Normal 3 59 5 3" xfId="4571" xr:uid="{00000000-0005-0000-0000-0000E0110000}"/>
    <cellStyle name="Normal 3 59 6" xfId="4572" xr:uid="{00000000-0005-0000-0000-0000E1110000}"/>
    <cellStyle name="Normal 3 59 6 2" xfId="4573" xr:uid="{00000000-0005-0000-0000-0000E2110000}"/>
    <cellStyle name="Normal 3 59 6 2 2" xfId="4574" xr:uid="{00000000-0005-0000-0000-0000E3110000}"/>
    <cellStyle name="Normal 3 59 6 3" xfId="4575" xr:uid="{00000000-0005-0000-0000-0000E4110000}"/>
    <cellStyle name="Normal 3 59 7" xfId="4576" xr:uid="{00000000-0005-0000-0000-0000E5110000}"/>
    <cellStyle name="Normal 3 59 7 2" xfId="4577" xr:uid="{00000000-0005-0000-0000-0000E6110000}"/>
    <cellStyle name="Normal 3 59 7 2 2" xfId="4578" xr:uid="{00000000-0005-0000-0000-0000E7110000}"/>
    <cellStyle name="Normal 3 59 7 3" xfId="4579" xr:uid="{00000000-0005-0000-0000-0000E8110000}"/>
    <cellStyle name="Normal 3 59 8" xfId="4580" xr:uid="{00000000-0005-0000-0000-0000E9110000}"/>
    <cellStyle name="Normal 3 59 8 2" xfId="4581" xr:uid="{00000000-0005-0000-0000-0000EA110000}"/>
    <cellStyle name="Normal 3 59 8 2 2" xfId="4582" xr:uid="{00000000-0005-0000-0000-0000EB110000}"/>
    <cellStyle name="Normal 3 59 8 3" xfId="4583" xr:uid="{00000000-0005-0000-0000-0000EC110000}"/>
    <cellStyle name="Normal 3 59 9" xfId="4584" xr:uid="{00000000-0005-0000-0000-0000ED110000}"/>
    <cellStyle name="Normal 3 59 9 2" xfId="4585" xr:uid="{00000000-0005-0000-0000-0000EE110000}"/>
    <cellStyle name="Normal 3 59 9 2 2" xfId="4586" xr:uid="{00000000-0005-0000-0000-0000EF110000}"/>
    <cellStyle name="Normal 3 59 9 3" xfId="4587" xr:uid="{00000000-0005-0000-0000-0000F0110000}"/>
    <cellStyle name="Normal 3 6" xfId="4588" xr:uid="{00000000-0005-0000-0000-0000F1110000}"/>
    <cellStyle name="Normal 3 6 10" xfId="4589" xr:uid="{00000000-0005-0000-0000-0000F2110000}"/>
    <cellStyle name="Normal 3 6 10 2" xfId="4590" xr:uid="{00000000-0005-0000-0000-0000F3110000}"/>
    <cellStyle name="Normal 3 6 10 2 2" xfId="4591" xr:uid="{00000000-0005-0000-0000-0000F4110000}"/>
    <cellStyle name="Normal 3 6 10 3" xfId="4592" xr:uid="{00000000-0005-0000-0000-0000F5110000}"/>
    <cellStyle name="Normal 3 6 11" xfId="4593" xr:uid="{00000000-0005-0000-0000-0000F6110000}"/>
    <cellStyle name="Normal 3 6 11 2" xfId="4594" xr:uid="{00000000-0005-0000-0000-0000F7110000}"/>
    <cellStyle name="Normal 3 6 11 2 2" xfId="4595" xr:uid="{00000000-0005-0000-0000-0000F8110000}"/>
    <cellStyle name="Normal 3 6 11 3" xfId="4596" xr:uid="{00000000-0005-0000-0000-0000F9110000}"/>
    <cellStyle name="Normal 3 6 12" xfId="4597" xr:uid="{00000000-0005-0000-0000-0000FA110000}"/>
    <cellStyle name="Normal 3 6 12 2" xfId="4598" xr:uid="{00000000-0005-0000-0000-0000FB110000}"/>
    <cellStyle name="Normal 3 6 12 2 2" xfId="4599" xr:uid="{00000000-0005-0000-0000-0000FC110000}"/>
    <cellStyle name="Normal 3 6 12 3" xfId="4600" xr:uid="{00000000-0005-0000-0000-0000FD110000}"/>
    <cellStyle name="Normal 3 6 13" xfId="4601" xr:uid="{00000000-0005-0000-0000-0000FE110000}"/>
    <cellStyle name="Normal 3 6 13 2" xfId="4602" xr:uid="{00000000-0005-0000-0000-0000FF110000}"/>
    <cellStyle name="Normal 3 6 13 2 2" xfId="4603" xr:uid="{00000000-0005-0000-0000-000000120000}"/>
    <cellStyle name="Normal 3 6 13 3" xfId="4604" xr:uid="{00000000-0005-0000-0000-000001120000}"/>
    <cellStyle name="Normal 3 6 14" xfId="4605" xr:uid="{00000000-0005-0000-0000-000002120000}"/>
    <cellStyle name="Normal 3 6 14 2" xfId="4606" xr:uid="{00000000-0005-0000-0000-000003120000}"/>
    <cellStyle name="Normal 3 6 15" xfId="4607" xr:uid="{00000000-0005-0000-0000-000004120000}"/>
    <cellStyle name="Normal 3 6 2" xfId="4608" xr:uid="{00000000-0005-0000-0000-000005120000}"/>
    <cellStyle name="Normal 3 6 2 10" xfId="4609" xr:uid="{00000000-0005-0000-0000-000006120000}"/>
    <cellStyle name="Normal 3 6 2 10 2" xfId="4610" xr:uid="{00000000-0005-0000-0000-000007120000}"/>
    <cellStyle name="Normal 3 6 2 10 2 2" xfId="4611" xr:uid="{00000000-0005-0000-0000-000008120000}"/>
    <cellStyle name="Normal 3 6 2 10 3" xfId="4612" xr:uid="{00000000-0005-0000-0000-000009120000}"/>
    <cellStyle name="Normal 3 6 2 11" xfId="4613" xr:uid="{00000000-0005-0000-0000-00000A120000}"/>
    <cellStyle name="Normal 3 6 2 11 2" xfId="4614" xr:uid="{00000000-0005-0000-0000-00000B120000}"/>
    <cellStyle name="Normal 3 6 2 11 2 2" xfId="4615" xr:uid="{00000000-0005-0000-0000-00000C120000}"/>
    <cellStyle name="Normal 3 6 2 11 3" xfId="4616" xr:uid="{00000000-0005-0000-0000-00000D120000}"/>
    <cellStyle name="Normal 3 6 2 12" xfId="4617" xr:uid="{00000000-0005-0000-0000-00000E120000}"/>
    <cellStyle name="Normal 3 6 2 12 2" xfId="4618" xr:uid="{00000000-0005-0000-0000-00000F120000}"/>
    <cellStyle name="Normal 3 6 2 12 2 2" xfId="4619" xr:uid="{00000000-0005-0000-0000-000010120000}"/>
    <cellStyle name="Normal 3 6 2 12 3" xfId="4620" xr:uid="{00000000-0005-0000-0000-000011120000}"/>
    <cellStyle name="Normal 3 6 2 13" xfId="4621" xr:uid="{00000000-0005-0000-0000-000012120000}"/>
    <cellStyle name="Normal 3 6 2 13 2" xfId="4622" xr:uid="{00000000-0005-0000-0000-000013120000}"/>
    <cellStyle name="Normal 3 6 2 14" xfId="4623" xr:uid="{00000000-0005-0000-0000-000014120000}"/>
    <cellStyle name="Normal 3 6 2 2" xfId="4624" xr:uid="{00000000-0005-0000-0000-000015120000}"/>
    <cellStyle name="Normal 3 6 2 2 2" xfId="4625" xr:uid="{00000000-0005-0000-0000-000016120000}"/>
    <cellStyle name="Normal 3 6 2 2 2 2" xfId="4626" xr:uid="{00000000-0005-0000-0000-000017120000}"/>
    <cellStyle name="Normal 3 6 2 2 3" xfId="4627" xr:uid="{00000000-0005-0000-0000-000018120000}"/>
    <cellStyle name="Normal 3 6 2 3" xfId="4628" xr:uid="{00000000-0005-0000-0000-000019120000}"/>
    <cellStyle name="Normal 3 6 2 3 2" xfId="4629" xr:uid="{00000000-0005-0000-0000-00001A120000}"/>
    <cellStyle name="Normal 3 6 2 3 2 2" xfId="4630" xr:uid="{00000000-0005-0000-0000-00001B120000}"/>
    <cellStyle name="Normal 3 6 2 3 3" xfId="4631" xr:uid="{00000000-0005-0000-0000-00001C120000}"/>
    <cellStyle name="Normal 3 6 2 4" xfId="4632" xr:uid="{00000000-0005-0000-0000-00001D120000}"/>
    <cellStyle name="Normal 3 6 2 4 2" xfId="4633" xr:uid="{00000000-0005-0000-0000-00001E120000}"/>
    <cellStyle name="Normal 3 6 2 4 2 2" xfId="4634" xr:uid="{00000000-0005-0000-0000-00001F120000}"/>
    <cellStyle name="Normal 3 6 2 4 3" xfId="4635" xr:uid="{00000000-0005-0000-0000-000020120000}"/>
    <cellStyle name="Normal 3 6 2 5" xfId="4636" xr:uid="{00000000-0005-0000-0000-000021120000}"/>
    <cellStyle name="Normal 3 6 2 5 2" xfId="4637" xr:uid="{00000000-0005-0000-0000-000022120000}"/>
    <cellStyle name="Normal 3 6 2 5 2 2" xfId="4638" xr:uid="{00000000-0005-0000-0000-000023120000}"/>
    <cellStyle name="Normal 3 6 2 5 3" xfId="4639" xr:uid="{00000000-0005-0000-0000-000024120000}"/>
    <cellStyle name="Normal 3 6 2 6" xfId="4640" xr:uid="{00000000-0005-0000-0000-000025120000}"/>
    <cellStyle name="Normal 3 6 2 6 2" xfId="4641" xr:uid="{00000000-0005-0000-0000-000026120000}"/>
    <cellStyle name="Normal 3 6 2 6 2 2" xfId="4642" xr:uid="{00000000-0005-0000-0000-000027120000}"/>
    <cellStyle name="Normal 3 6 2 6 3" xfId="4643" xr:uid="{00000000-0005-0000-0000-000028120000}"/>
    <cellStyle name="Normal 3 6 2 7" xfId="4644" xr:uid="{00000000-0005-0000-0000-000029120000}"/>
    <cellStyle name="Normal 3 6 2 7 2" xfId="4645" xr:uid="{00000000-0005-0000-0000-00002A120000}"/>
    <cellStyle name="Normal 3 6 2 7 2 2" xfId="4646" xr:uid="{00000000-0005-0000-0000-00002B120000}"/>
    <cellStyle name="Normal 3 6 2 7 3" xfId="4647" xr:uid="{00000000-0005-0000-0000-00002C120000}"/>
    <cellStyle name="Normal 3 6 2 8" xfId="4648" xr:uid="{00000000-0005-0000-0000-00002D120000}"/>
    <cellStyle name="Normal 3 6 2 8 2" xfId="4649" xr:uid="{00000000-0005-0000-0000-00002E120000}"/>
    <cellStyle name="Normal 3 6 2 8 2 2" xfId="4650" xr:uid="{00000000-0005-0000-0000-00002F120000}"/>
    <cellStyle name="Normal 3 6 2 8 3" xfId="4651" xr:uid="{00000000-0005-0000-0000-000030120000}"/>
    <cellStyle name="Normal 3 6 2 9" xfId="4652" xr:uid="{00000000-0005-0000-0000-000031120000}"/>
    <cellStyle name="Normal 3 6 2 9 2" xfId="4653" xr:uid="{00000000-0005-0000-0000-000032120000}"/>
    <cellStyle name="Normal 3 6 2 9 2 2" xfId="4654" xr:uid="{00000000-0005-0000-0000-000033120000}"/>
    <cellStyle name="Normal 3 6 2 9 3" xfId="4655" xr:uid="{00000000-0005-0000-0000-000034120000}"/>
    <cellStyle name="Normal 3 6 3" xfId="4656" xr:uid="{00000000-0005-0000-0000-000035120000}"/>
    <cellStyle name="Normal 3 6 3 2" xfId="4657" xr:uid="{00000000-0005-0000-0000-000036120000}"/>
    <cellStyle name="Normal 3 6 3 2 2" xfId="4658" xr:uid="{00000000-0005-0000-0000-000037120000}"/>
    <cellStyle name="Normal 3 6 3 3" xfId="4659" xr:uid="{00000000-0005-0000-0000-000038120000}"/>
    <cellStyle name="Normal 3 6 4" xfId="4660" xr:uid="{00000000-0005-0000-0000-000039120000}"/>
    <cellStyle name="Normal 3 6 4 2" xfId="4661" xr:uid="{00000000-0005-0000-0000-00003A120000}"/>
    <cellStyle name="Normal 3 6 4 2 2" xfId="4662" xr:uid="{00000000-0005-0000-0000-00003B120000}"/>
    <cellStyle name="Normal 3 6 4 3" xfId="4663" xr:uid="{00000000-0005-0000-0000-00003C120000}"/>
    <cellStyle name="Normal 3 6 5" xfId="4664" xr:uid="{00000000-0005-0000-0000-00003D120000}"/>
    <cellStyle name="Normal 3 6 5 2" xfId="4665" xr:uid="{00000000-0005-0000-0000-00003E120000}"/>
    <cellStyle name="Normal 3 6 5 2 2" xfId="4666" xr:uid="{00000000-0005-0000-0000-00003F120000}"/>
    <cellStyle name="Normal 3 6 5 3" xfId="4667" xr:uid="{00000000-0005-0000-0000-000040120000}"/>
    <cellStyle name="Normal 3 6 6" xfId="4668" xr:uid="{00000000-0005-0000-0000-000041120000}"/>
    <cellStyle name="Normal 3 6 6 2" xfId="4669" xr:uid="{00000000-0005-0000-0000-000042120000}"/>
    <cellStyle name="Normal 3 6 6 2 2" xfId="4670" xr:uid="{00000000-0005-0000-0000-000043120000}"/>
    <cellStyle name="Normal 3 6 6 3" xfId="4671" xr:uid="{00000000-0005-0000-0000-000044120000}"/>
    <cellStyle name="Normal 3 6 7" xfId="4672" xr:uid="{00000000-0005-0000-0000-000045120000}"/>
    <cellStyle name="Normal 3 6 7 2" xfId="4673" xr:uid="{00000000-0005-0000-0000-000046120000}"/>
    <cellStyle name="Normal 3 6 7 2 2" xfId="4674" xr:uid="{00000000-0005-0000-0000-000047120000}"/>
    <cellStyle name="Normal 3 6 7 3" xfId="4675" xr:uid="{00000000-0005-0000-0000-000048120000}"/>
    <cellStyle name="Normal 3 6 8" xfId="4676" xr:uid="{00000000-0005-0000-0000-000049120000}"/>
    <cellStyle name="Normal 3 6 8 2" xfId="4677" xr:uid="{00000000-0005-0000-0000-00004A120000}"/>
    <cellStyle name="Normal 3 6 8 2 2" xfId="4678" xr:uid="{00000000-0005-0000-0000-00004B120000}"/>
    <cellStyle name="Normal 3 6 8 3" xfId="4679" xr:uid="{00000000-0005-0000-0000-00004C120000}"/>
    <cellStyle name="Normal 3 6 9" xfId="4680" xr:uid="{00000000-0005-0000-0000-00004D120000}"/>
    <cellStyle name="Normal 3 6 9 2" xfId="4681" xr:uid="{00000000-0005-0000-0000-00004E120000}"/>
    <cellStyle name="Normal 3 6 9 2 2" xfId="4682" xr:uid="{00000000-0005-0000-0000-00004F120000}"/>
    <cellStyle name="Normal 3 6 9 3" xfId="4683" xr:uid="{00000000-0005-0000-0000-000050120000}"/>
    <cellStyle name="Normal 3 60" xfId="4684" xr:uid="{00000000-0005-0000-0000-000051120000}"/>
    <cellStyle name="Normal 3 60 10" xfId="4685" xr:uid="{00000000-0005-0000-0000-000052120000}"/>
    <cellStyle name="Normal 3 60 10 2" xfId="4686" xr:uid="{00000000-0005-0000-0000-000053120000}"/>
    <cellStyle name="Normal 3 60 10 2 2" xfId="4687" xr:uid="{00000000-0005-0000-0000-000054120000}"/>
    <cellStyle name="Normal 3 60 10 3" xfId="4688" xr:uid="{00000000-0005-0000-0000-000055120000}"/>
    <cellStyle name="Normal 3 60 11" xfId="4689" xr:uid="{00000000-0005-0000-0000-000056120000}"/>
    <cellStyle name="Normal 3 60 11 2" xfId="4690" xr:uid="{00000000-0005-0000-0000-000057120000}"/>
    <cellStyle name="Normal 3 60 11 2 2" xfId="4691" xr:uid="{00000000-0005-0000-0000-000058120000}"/>
    <cellStyle name="Normal 3 60 11 3" xfId="4692" xr:uid="{00000000-0005-0000-0000-000059120000}"/>
    <cellStyle name="Normal 3 60 12" xfId="4693" xr:uid="{00000000-0005-0000-0000-00005A120000}"/>
    <cellStyle name="Normal 3 60 12 2" xfId="4694" xr:uid="{00000000-0005-0000-0000-00005B120000}"/>
    <cellStyle name="Normal 3 60 12 2 2" xfId="4695" xr:uid="{00000000-0005-0000-0000-00005C120000}"/>
    <cellStyle name="Normal 3 60 12 3" xfId="4696" xr:uid="{00000000-0005-0000-0000-00005D120000}"/>
    <cellStyle name="Normal 3 60 13" xfId="4697" xr:uid="{00000000-0005-0000-0000-00005E120000}"/>
    <cellStyle name="Normal 3 60 13 2" xfId="4698" xr:uid="{00000000-0005-0000-0000-00005F120000}"/>
    <cellStyle name="Normal 3 60 13 2 2" xfId="4699" xr:uid="{00000000-0005-0000-0000-000060120000}"/>
    <cellStyle name="Normal 3 60 13 3" xfId="4700" xr:uid="{00000000-0005-0000-0000-000061120000}"/>
    <cellStyle name="Normal 3 60 14" xfId="4701" xr:uid="{00000000-0005-0000-0000-000062120000}"/>
    <cellStyle name="Normal 3 60 14 2" xfId="4702" xr:uid="{00000000-0005-0000-0000-000063120000}"/>
    <cellStyle name="Normal 3 60 15" xfId="4703" xr:uid="{00000000-0005-0000-0000-000064120000}"/>
    <cellStyle name="Normal 3 60 2" xfId="4704" xr:uid="{00000000-0005-0000-0000-000065120000}"/>
    <cellStyle name="Normal 3 60 2 10" xfId="4705" xr:uid="{00000000-0005-0000-0000-000066120000}"/>
    <cellStyle name="Normal 3 60 2 10 2" xfId="4706" xr:uid="{00000000-0005-0000-0000-000067120000}"/>
    <cellStyle name="Normal 3 60 2 10 2 2" xfId="4707" xr:uid="{00000000-0005-0000-0000-000068120000}"/>
    <cellStyle name="Normal 3 60 2 10 3" xfId="4708" xr:uid="{00000000-0005-0000-0000-000069120000}"/>
    <cellStyle name="Normal 3 60 2 11" xfId="4709" xr:uid="{00000000-0005-0000-0000-00006A120000}"/>
    <cellStyle name="Normal 3 60 2 11 2" xfId="4710" xr:uid="{00000000-0005-0000-0000-00006B120000}"/>
    <cellStyle name="Normal 3 60 2 11 2 2" xfId="4711" xr:uid="{00000000-0005-0000-0000-00006C120000}"/>
    <cellStyle name="Normal 3 60 2 11 3" xfId="4712" xr:uid="{00000000-0005-0000-0000-00006D120000}"/>
    <cellStyle name="Normal 3 60 2 12" xfId="4713" xr:uid="{00000000-0005-0000-0000-00006E120000}"/>
    <cellStyle name="Normal 3 60 2 12 2" xfId="4714" xr:uid="{00000000-0005-0000-0000-00006F120000}"/>
    <cellStyle name="Normal 3 60 2 12 2 2" xfId="4715" xr:uid="{00000000-0005-0000-0000-000070120000}"/>
    <cellStyle name="Normal 3 60 2 12 3" xfId="4716" xr:uid="{00000000-0005-0000-0000-000071120000}"/>
    <cellStyle name="Normal 3 60 2 13" xfId="4717" xr:uid="{00000000-0005-0000-0000-000072120000}"/>
    <cellStyle name="Normal 3 60 2 13 2" xfId="4718" xr:uid="{00000000-0005-0000-0000-000073120000}"/>
    <cellStyle name="Normal 3 60 2 14" xfId="4719" xr:uid="{00000000-0005-0000-0000-000074120000}"/>
    <cellStyle name="Normal 3 60 2 2" xfId="4720" xr:uid="{00000000-0005-0000-0000-000075120000}"/>
    <cellStyle name="Normal 3 60 2 2 2" xfId="4721" xr:uid="{00000000-0005-0000-0000-000076120000}"/>
    <cellStyle name="Normal 3 60 2 2 2 2" xfId="4722" xr:uid="{00000000-0005-0000-0000-000077120000}"/>
    <cellStyle name="Normal 3 60 2 2 3" xfId="4723" xr:uid="{00000000-0005-0000-0000-000078120000}"/>
    <cellStyle name="Normal 3 60 2 3" xfId="4724" xr:uid="{00000000-0005-0000-0000-000079120000}"/>
    <cellStyle name="Normal 3 60 2 3 2" xfId="4725" xr:uid="{00000000-0005-0000-0000-00007A120000}"/>
    <cellStyle name="Normal 3 60 2 3 2 2" xfId="4726" xr:uid="{00000000-0005-0000-0000-00007B120000}"/>
    <cellStyle name="Normal 3 60 2 3 3" xfId="4727" xr:uid="{00000000-0005-0000-0000-00007C120000}"/>
    <cellStyle name="Normal 3 60 2 4" xfId="4728" xr:uid="{00000000-0005-0000-0000-00007D120000}"/>
    <cellStyle name="Normal 3 60 2 4 2" xfId="4729" xr:uid="{00000000-0005-0000-0000-00007E120000}"/>
    <cellStyle name="Normal 3 60 2 4 2 2" xfId="4730" xr:uid="{00000000-0005-0000-0000-00007F120000}"/>
    <cellStyle name="Normal 3 60 2 4 3" xfId="4731" xr:uid="{00000000-0005-0000-0000-000080120000}"/>
    <cellStyle name="Normal 3 60 2 5" xfId="4732" xr:uid="{00000000-0005-0000-0000-000081120000}"/>
    <cellStyle name="Normal 3 60 2 5 2" xfId="4733" xr:uid="{00000000-0005-0000-0000-000082120000}"/>
    <cellStyle name="Normal 3 60 2 5 2 2" xfId="4734" xr:uid="{00000000-0005-0000-0000-000083120000}"/>
    <cellStyle name="Normal 3 60 2 5 3" xfId="4735" xr:uid="{00000000-0005-0000-0000-000084120000}"/>
    <cellStyle name="Normal 3 60 2 6" xfId="4736" xr:uid="{00000000-0005-0000-0000-000085120000}"/>
    <cellStyle name="Normal 3 60 2 6 2" xfId="4737" xr:uid="{00000000-0005-0000-0000-000086120000}"/>
    <cellStyle name="Normal 3 60 2 6 2 2" xfId="4738" xr:uid="{00000000-0005-0000-0000-000087120000}"/>
    <cellStyle name="Normal 3 60 2 6 3" xfId="4739" xr:uid="{00000000-0005-0000-0000-000088120000}"/>
    <cellStyle name="Normal 3 60 2 7" xfId="4740" xr:uid="{00000000-0005-0000-0000-000089120000}"/>
    <cellStyle name="Normal 3 60 2 7 2" xfId="4741" xr:uid="{00000000-0005-0000-0000-00008A120000}"/>
    <cellStyle name="Normal 3 60 2 7 2 2" xfId="4742" xr:uid="{00000000-0005-0000-0000-00008B120000}"/>
    <cellStyle name="Normal 3 60 2 7 3" xfId="4743" xr:uid="{00000000-0005-0000-0000-00008C120000}"/>
    <cellStyle name="Normal 3 60 2 8" xfId="4744" xr:uid="{00000000-0005-0000-0000-00008D120000}"/>
    <cellStyle name="Normal 3 60 2 8 2" xfId="4745" xr:uid="{00000000-0005-0000-0000-00008E120000}"/>
    <cellStyle name="Normal 3 60 2 8 2 2" xfId="4746" xr:uid="{00000000-0005-0000-0000-00008F120000}"/>
    <cellStyle name="Normal 3 60 2 8 3" xfId="4747" xr:uid="{00000000-0005-0000-0000-000090120000}"/>
    <cellStyle name="Normal 3 60 2 9" xfId="4748" xr:uid="{00000000-0005-0000-0000-000091120000}"/>
    <cellStyle name="Normal 3 60 2 9 2" xfId="4749" xr:uid="{00000000-0005-0000-0000-000092120000}"/>
    <cellStyle name="Normal 3 60 2 9 2 2" xfId="4750" xr:uid="{00000000-0005-0000-0000-000093120000}"/>
    <cellStyle name="Normal 3 60 2 9 3" xfId="4751" xr:uid="{00000000-0005-0000-0000-000094120000}"/>
    <cellStyle name="Normal 3 60 3" xfId="4752" xr:uid="{00000000-0005-0000-0000-000095120000}"/>
    <cellStyle name="Normal 3 60 3 2" xfId="4753" xr:uid="{00000000-0005-0000-0000-000096120000}"/>
    <cellStyle name="Normal 3 60 3 2 2" xfId="4754" xr:uid="{00000000-0005-0000-0000-000097120000}"/>
    <cellStyle name="Normal 3 60 3 3" xfId="4755" xr:uid="{00000000-0005-0000-0000-000098120000}"/>
    <cellStyle name="Normal 3 60 4" xfId="4756" xr:uid="{00000000-0005-0000-0000-000099120000}"/>
    <cellStyle name="Normal 3 60 4 2" xfId="4757" xr:uid="{00000000-0005-0000-0000-00009A120000}"/>
    <cellStyle name="Normal 3 60 4 2 2" xfId="4758" xr:uid="{00000000-0005-0000-0000-00009B120000}"/>
    <cellStyle name="Normal 3 60 4 3" xfId="4759" xr:uid="{00000000-0005-0000-0000-00009C120000}"/>
    <cellStyle name="Normal 3 60 5" xfId="4760" xr:uid="{00000000-0005-0000-0000-00009D120000}"/>
    <cellStyle name="Normal 3 60 5 2" xfId="4761" xr:uid="{00000000-0005-0000-0000-00009E120000}"/>
    <cellStyle name="Normal 3 60 5 2 2" xfId="4762" xr:uid="{00000000-0005-0000-0000-00009F120000}"/>
    <cellStyle name="Normal 3 60 5 3" xfId="4763" xr:uid="{00000000-0005-0000-0000-0000A0120000}"/>
    <cellStyle name="Normal 3 60 6" xfId="4764" xr:uid="{00000000-0005-0000-0000-0000A1120000}"/>
    <cellStyle name="Normal 3 60 6 2" xfId="4765" xr:uid="{00000000-0005-0000-0000-0000A2120000}"/>
    <cellStyle name="Normal 3 60 6 2 2" xfId="4766" xr:uid="{00000000-0005-0000-0000-0000A3120000}"/>
    <cellStyle name="Normal 3 60 6 3" xfId="4767" xr:uid="{00000000-0005-0000-0000-0000A4120000}"/>
    <cellStyle name="Normal 3 60 7" xfId="4768" xr:uid="{00000000-0005-0000-0000-0000A5120000}"/>
    <cellStyle name="Normal 3 60 7 2" xfId="4769" xr:uid="{00000000-0005-0000-0000-0000A6120000}"/>
    <cellStyle name="Normal 3 60 7 2 2" xfId="4770" xr:uid="{00000000-0005-0000-0000-0000A7120000}"/>
    <cellStyle name="Normal 3 60 7 3" xfId="4771" xr:uid="{00000000-0005-0000-0000-0000A8120000}"/>
    <cellStyle name="Normal 3 60 8" xfId="4772" xr:uid="{00000000-0005-0000-0000-0000A9120000}"/>
    <cellStyle name="Normal 3 60 8 2" xfId="4773" xr:uid="{00000000-0005-0000-0000-0000AA120000}"/>
    <cellStyle name="Normal 3 60 8 2 2" xfId="4774" xr:uid="{00000000-0005-0000-0000-0000AB120000}"/>
    <cellStyle name="Normal 3 60 8 3" xfId="4775" xr:uid="{00000000-0005-0000-0000-0000AC120000}"/>
    <cellStyle name="Normal 3 60 9" xfId="4776" xr:uid="{00000000-0005-0000-0000-0000AD120000}"/>
    <cellStyle name="Normal 3 60 9 2" xfId="4777" xr:uid="{00000000-0005-0000-0000-0000AE120000}"/>
    <cellStyle name="Normal 3 60 9 2 2" xfId="4778" xr:uid="{00000000-0005-0000-0000-0000AF120000}"/>
    <cellStyle name="Normal 3 60 9 3" xfId="4779" xr:uid="{00000000-0005-0000-0000-0000B0120000}"/>
    <cellStyle name="Normal 3 61" xfId="4780" xr:uid="{00000000-0005-0000-0000-0000B1120000}"/>
    <cellStyle name="Normal 3 61 10" xfId="4781" xr:uid="{00000000-0005-0000-0000-0000B2120000}"/>
    <cellStyle name="Normal 3 61 10 2" xfId="4782" xr:uid="{00000000-0005-0000-0000-0000B3120000}"/>
    <cellStyle name="Normal 3 61 10 2 2" xfId="4783" xr:uid="{00000000-0005-0000-0000-0000B4120000}"/>
    <cellStyle name="Normal 3 61 10 3" xfId="4784" xr:uid="{00000000-0005-0000-0000-0000B5120000}"/>
    <cellStyle name="Normal 3 61 11" xfId="4785" xr:uid="{00000000-0005-0000-0000-0000B6120000}"/>
    <cellStyle name="Normal 3 61 11 2" xfId="4786" xr:uid="{00000000-0005-0000-0000-0000B7120000}"/>
    <cellStyle name="Normal 3 61 11 2 2" xfId="4787" xr:uid="{00000000-0005-0000-0000-0000B8120000}"/>
    <cellStyle name="Normal 3 61 11 3" xfId="4788" xr:uid="{00000000-0005-0000-0000-0000B9120000}"/>
    <cellStyle name="Normal 3 61 12" xfId="4789" xr:uid="{00000000-0005-0000-0000-0000BA120000}"/>
    <cellStyle name="Normal 3 61 12 2" xfId="4790" xr:uid="{00000000-0005-0000-0000-0000BB120000}"/>
    <cellStyle name="Normal 3 61 12 2 2" xfId="4791" xr:uid="{00000000-0005-0000-0000-0000BC120000}"/>
    <cellStyle name="Normal 3 61 12 3" xfId="4792" xr:uid="{00000000-0005-0000-0000-0000BD120000}"/>
    <cellStyle name="Normal 3 61 13" xfId="4793" xr:uid="{00000000-0005-0000-0000-0000BE120000}"/>
    <cellStyle name="Normal 3 61 13 2" xfId="4794" xr:uid="{00000000-0005-0000-0000-0000BF120000}"/>
    <cellStyle name="Normal 3 61 13 2 2" xfId="4795" xr:uid="{00000000-0005-0000-0000-0000C0120000}"/>
    <cellStyle name="Normal 3 61 13 3" xfId="4796" xr:uid="{00000000-0005-0000-0000-0000C1120000}"/>
    <cellStyle name="Normal 3 61 14" xfId="4797" xr:uid="{00000000-0005-0000-0000-0000C2120000}"/>
    <cellStyle name="Normal 3 61 14 2" xfId="4798" xr:uid="{00000000-0005-0000-0000-0000C3120000}"/>
    <cellStyle name="Normal 3 61 15" xfId="4799" xr:uid="{00000000-0005-0000-0000-0000C4120000}"/>
    <cellStyle name="Normal 3 61 2" xfId="4800" xr:uid="{00000000-0005-0000-0000-0000C5120000}"/>
    <cellStyle name="Normal 3 61 2 10" xfId="4801" xr:uid="{00000000-0005-0000-0000-0000C6120000}"/>
    <cellStyle name="Normal 3 61 2 10 2" xfId="4802" xr:uid="{00000000-0005-0000-0000-0000C7120000}"/>
    <cellStyle name="Normal 3 61 2 10 2 2" xfId="4803" xr:uid="{00000000-0005-0000-0000-0000C8120000}"/>
    <cellStyle name="Normal 3 61 2 10 3" xfId="4804" xr:uid="{00000000-0005-0000-0000-0000C9120000}"/>
    <cellStyle name="Normal 3 61 2 11" xfId="4805" xr:uid="{00000000-0005-0000-0000-0000CA120000}"/>
    <cellStyle name="Normal 3 61 2 11 2" xfId="4806" xr:uid="{00000000-0005-0000-0000-0000CB120000}"/>
    <cellStyle name="Normal 3 61 2 11 2 2" xfId="4807" xr:uid="{00000000-0005-0000-0000-0000CC120000}"/>
    <cellStyle name="Normal 3 61 2 11 3" xfId="4808" xr:uid="{00000000-0005-0000-0000-0000CD120000}"/>
    <cellStyle name="Normal 3 61 2 12" xfId="4809" xr:uid="{00000000-0005-0000-0000-0000CE120000}"/>
    <cellStyle name="Normal 3 61 2 12 2" xfId="4810" xr:uid="{00000000-0005-0000-0000-0000CF120000}"/>
    <cellStyle name="Normal 3 61 2 12 2 2" xfId="4811" xr:uid="{00000000-0005-0000-0000-0000D0120000}"/>
    <cellStyle name="Normal 3 61 2 12 3" xfId="4812" xr:uid="{00000000-0005-0000-0000-0000D1120000}"/>
    <cellStyle name="Normal 3 61 2 13" xfId="4813" xr:uid="{00000000-0005-0000-0000-0000D2120000}"/>
    <cellStyle name="Normal 3 61 2 13 2" xfId="4814" xr:uid="{00000000-0005-0000-0000-0000D3120000}"/>
    <cellStyle name="Normal 3 61 2 14" xfId="4815" xr:uid="{00000000-0005-0000-0000-0000D4120000}"/>
    <cellStyle name="Normal 3 61 2 2" xfId="4816" xr:uid="{00000000-0005-0000-0000-0000D5120000}"/>
    <cellStyle name="Normal 3 61 2 2 2" xfId="4817" xr:uid="{00000000-0005-0000-0000-0000D6120000}"/>
    <cellStyle name="Normal 3 61 2 2 2 2" xfId="4818" xr:uid="{00000000-0005-0000-0000-0000D7120000}"/>
    <cellStyle name="Normal 3 61 2 2 3" xfId="4819" xr:uid="{00000000-0005-0000-0000-0000D8120000}"/>
    <cellStyle name="Normal 3 61 2 3" xfId="4820" xr:uid="{00000000-0005-0000-0000-0000D9120000}"/>
    <cellStyle name="Normal 3 61 2 3 2" xfId="4821" xr:uid="{00000000-0005-0000-0000-0000DA120000}"/>
    <cellStyle name="Normal 3 61 2 3 2 2" xfId="4822" xr:uid="{00000000-0005-0000-0000-0000DB120000}"/>
    <cellStyle name="Normal 3 61 2 3 3" xfId="4823" xr:uid="{00000000-0005-0000-0000-0000DC120000}"/>
    <cellStyle name="Normal 3 61 2 4" xfId="4824" xr:uid="{00000000-0005-0000-0000-0000DD120000}"/>
    <cellStyle name="Normal 3 61 2 4 2" xfId="4825" xr:uid="{00000000-0005-0000-0000-0000DE120000}"/>
    <cellStyle name="Normal 3 61 2 4 2 2" xfId="4826" xr:uid="{00000000-0005-0000-0000-0000DF120000}"/>
    <cellStyle name="Normal 3 61 2 4 3" xfId="4827" xr:uid="{00000000-0005-0000-0000-0000E0120000}"/>
    <cellStyle name="Normal 3 61 2 5" xfId="4828" xr:uid="{00000000-0005-0000-0000-0000E1120000}"/>
    <cellStyle name="Normal 3 61 2 5 2" xfId="4829" xr:uid="{00000000-0005-0000-0000-0000E2120000}"/>
    <cellStyle name="Normal 3 61 2 5 2 2" xfId="4830" xr:uid="{00000000-0005-0000-0000-0000E3120000}"/>
    <cellStyle name="Normal 3 61 2 5 3" xfId="4831" xr:uid="{00000000-0005-0000-0000-0000E4120000}"/>
    <cellStyle name="Normal 3 61 2 6" xfId="4832" xr:uid="{00000000-0005-0000-0000-0000E5120000}"/>
    <cellStyle name="Normal 3 61 2 6 2" xfId="4833" xr:uid="{00000000-0005-0000-0000-0000E6120000}"/>
    <cellStyle name="Normal 3 61 2 6 2 2" xfId="4834" xr:uid="{00000000-0005-0000-0000-0000E7120000}"/>
    <cellStyle name="Normal 3 61 2 6 3" xfId="4835" xr:uid="{00000000-0005-0000-0000-0000E8120000}"/>
    <cellStyle name="Normal 3 61 2 7" xfId="4836" xr:uid="{00000000-0005-0000-0000-0000E9120000}"/>
    <cellStyle name="Normal 3 61 2 7 2" xfId="4837" xr:uid="{00000000-0005-0000-0000-0000EA120000}"/>
    <cellStyle name="Normal 3 61 2 7 2 2" xfId="4838" xr:uid="{00000000-0005-0000-0000-0000EB120000}"/>
    <cellStyle name="Normal 3 61 2 7 3" xfId="4839" xr:uid="{00000000-0005-0000-0000-0000EC120000}"/>
    <cellStyle name="Normal 3 61 2 8" xfId="4840" xr:uid="{00000000-0005-0000-0000-0000ED120000}"/>
    <cellStyle name="Normal 3 61 2 8 2" xfId="4841" xr:uid="{00000000-0005-0000-0000-0000EE120000}"/>
    <cellStyle name="Normal 3 61 2 8 2 2" xfId="4842" xr:uid="{00000000-0005-0000-0000-0000EF120000}"/>
    <cellStyle name="Normal 3 61 2 8 3" xfId="4843" xr:uid="{00000000-0005-0000-0000-0000F0120000}"/>
    <cellStyle name="Normal 3 61 2 9" xfId="4844" xr:uid="{00000000-0005-0000-0000-0000F1120000}"/>
    <cellStyle name="Normal 3 61 2 9 2" xfId="4845" xr:uid="{00000000-0005-0000-0000-0000F2120000}"/>
    <cellStyle name="Normal 3 61 2 9 2 2" xfId="4846" xr:uid="{00000000-0005-0000-0000-0000F3120000}"/>
    <cellStyle name="Normal 3 61 2 9 3" xfId="4847" xr:uid="{00000000-0005-0000-0000-0000F4120000}"/>
    <cellStyle name="Normal 3 61 3" xfId="4848" xr:uid="{00000000-0005-0000-0000-0000F5120000}"/>
    <cellStyle name="Normal 3 61 3 2" xfId="4849" xr:uid="{00000000-0005-0000-0000-0000F6120000}"/>
    <cellStyle name="Normal 3 61 3 2 2" xfId="4850" xr:uid="{00000000-0005-0000-0000-0000F7120000}"/>
    <cellStyle name="Normal 3 61 3 3" xfId="4851" xr:uid="{00000000-0005-0000-0000-0000F8120000}"/>
    <cellStyle name="Normal 3 61 4" xfId="4852" xr:uid="{00000000-0005-0000-0000-0000F9120000}"/>
    <cellStyle name="Normal 3 61 4 2" xfId="4853" xr:uid="{00000000-0005-0000-0000-0000FA120000}"/>
    <cellStyle name="Normal 3 61 4 2 2" xfId="4854" xr:uid="{00000000-0005-0000-0000-0000FB120000}"/>
    <cellStyle name="Normal 3 61 4 3" xfId="4855" xr:uid="{00000000-0005-0000-0000-0000FC120000}"/>
    <cellStyle name="Normal 3 61 5" xfId="4856" xr:uid="{00000000-0005-0000-0000-0000FD120000}"/>
    <cellStyle name="Normal 3 61 5 2" xfId="4857" xr:uid="{00000000-0005-0000-0000-0000FE120000}"/>
    <cellStyle name="Normal 3 61 5 2 2" xfId="4858" xr:uid="{00000000-0005-0000-0000-0000FF120000}"/>
    <cellStyle name="Normal 3 61 5 3" xfId="4859" xr:uid="{00000000-0005-0000-0000-000000130000}"/>
    <cellStyle name="Normal 3 61 6" xfId="4860" xr:uid="{00000000-0005-0000-0000-000001130000}"/>
    <cellStyle name="Normal 3 61 6 2" xfId="4861" xr:uid="{00000000-0005-0000-0000-000002130000}"/>
    <cellStyle name="Normal 3 61 6 2 2" xfId="4862" xr:uid="{00000000-0005-0000-0000-000003130000}"/>
    <cellStyle name="Normal 3 61 6 3" xfId="4863" xr:uid="{00000000-0005-0000-0000-000004130000}"/>
    <cellStyle name="Normal 3 61 7" xfId="4864" xr:uid="{00000000-0005-0000-0000-000005130000}"/>
    <cellStyle name="Normal 3 61 7 2" xfId="4865" xr:uid="{00000000-0005-0000-0000-000006130000}"/>
    <cellStyle name="Normal 3 61 7 2 2" xfId="4866" xr:uid="{00000000-0005-0000-0000-000007130000}"/>
    <cellStyle name="Normal 3 61 7 3" xfId="4867" xr:uid="{00000000-0005-0000-0000-000008130000}"/>
    <cellStyle name="Normal 3 61 8" xfId="4868" xr:uid="{00000000-0005-0000-0000-000009130000}"/>
    <cellStyle name="Normal 3 61 8 2" xfId="4869" xr:uid="{00000000-0005-0000-0000-00000A130000}"/>
    <cellStyle name="Normal 3 61 8 2 2" xfId="4870" xr:uid="{00000000-0005-0000-0000-00000B130000}"/>
    <cellStyle name="Normal 3 61 8 3" xfId="4871" xr:uid="{00000000-0005-0000-0000-00000C130000}"/>
    <cellStyle name="Normal 3 61 9" xfId="4872" xr:uid="{00000000-0005-0000-0000-00000D130000}"/>
    <cellStyle name="Normal 3 61 9 2" xfId="4873" xr:uid="{00000000-0005-0000-0000-00000E130000}"/>
    <cellStyle name="Normal 3 61 9 2 2" xfId="4874" xr:uid="{00000000-0005-0000-0000-00000F130000}"/>
    <cellStyle name="Normal 3 61 9 3" xfId="4875" xr:uid="{00000000-0005-0000-0000-000010130000}"/>
    <cellStyle name="Normal 3 62" xfId="4876" xr:uid="{00000000-0005-0000-0000-000011130000}"/>
    <cellStyle name="Normal 3 62 10" xfId="4877" xr:uid="{00000000-0005-0000-0000-000012130000}"/>
    <cellStyle name="Normal 3 62 10 2" xfId="4878" xr:uid="{00000000-0005-0000-0000-000013130000}"/>
    <cellStyle name="Normal 3 62 10 2 2" xfId="4879" xr:uid="{00000000-0005-0000-0000-000014130000}"/>
    <cellStyle name="Normal 3 62 10 3" xfId="4880" xr:uid="{00000000-0005-0000-0000-000015130000}"/>
    <cellStyle name="Normal 3 62 11" xfId="4881" xr:uid="{00000000-0005-0000-0000-000016130000}"/>
    <cellStyle name="Normal 3 62 11 2" xfId="4882" xr:uid="{00000000-0005-0000-0000-000017130000}"/>
    <cellStyle name="Normal 3 62 11 2 2" xfId="4883" xr:uid="{00000000-0005-0000-0000-000018130000}"/>
    <cellStyle name="Normal 3 62 11 3" xfId="4884" xr:uid="{00000000-0005-0000-0000-000019130000}"/>
    <cellStyle name="Normal 3 62 12" xfId="4885" xr:uid="{00000000-0005-0000-0000-00001A130000}"/>
    <cellStyle name="Normal 3 62 12 2" xfId="4886" xr:uid="{00000000-0005-0000-0000-00001B130000}"/>
    <cellStyle name="Normal 3 62 12 2 2" xfId="4887" xr:uid="{00000000-0005-0000-0000-00001C130000}"/>
    <cellStyle name="Normal 3 62 12 3" xfId="4888" xr:uid="{00000000-0005-0000-0000-00001D130000}"/>
    <cellStyle name="Normal 3 62 13" xfId="4889" xr:uid="{00000000-0005-0000-0000-00001E130000}"/>
    <cellStyle name="Normal 3 62 13 2" xfId="4890" xr:uid="{00000000-0005-0000-0000-00001F130000}"/>
    <cellStyle name="Normal 3 62 13 2 2" xfId="4891" xr:uid="{00000000-0005-0000-0000-000020130000}"/>
    <cellStyle name="Normal 3 62 13 3" xfId="4892" xr:uid="{00000000-0005-0000-0000-000021130000}"/>
    <cellStyle name="Normal 3 62 14" xfId="4893" xr:uid="{00000000-0005-0000-0000-000022130000}"/>
    <cellStyle name="Normal 3 62 14 2" xfId="4894" xr:uid="{00000000-0005-0000-0000-000023130000}"/>
    <cellStyle name="Normal 3 62 15" xfId="4895" xr:uid="{00000000-0005-0000-0000-000024130000}"/>
    <cellStyle name="Normal 3 62 2" xfId="4896" xr:uid="{00000000-0005-0000-0000-000025130000}"/>
    <cellStyle name="Normal 3 62 2 10" xfId="4897" xr:uid="{00000000-0005-0000-0000-000026130000}"/>
    <cellStyle name="Normal 3 62 2 10 2" xfId="4898" xr:uid="{00000000-0005-0000-0000-000027130000}"/>
    <cellStyle name="Normal 3 62 2 10 2 2" xfId="4899" xr:uid="{00000000-0005-0000-0000-000028130000}"/>
    <cellStyle name="Normal 3 62 2 10 3" xfId="4900" xr:uid="{00000000-0005-0000-0000-000029130000}"/>
    <cellStyle name="Normal 3 62 2 11" xfId="4901" xr:uid="{00000000-0005-0000-0000-00002A130000}"/>
    <cellStyle name="Normal 3 62 2 11 2" xfId="4902" xr:uid="{00000000-0005-0000-0000-00002B130000}"/>
    <cellStyle name="Normal 3 62 2 11 2 2" xfId="4903" xr:uid="{00000000-0005-0000-0000-00002C130000}"/>
    <cellStyle name="Normal 3 62 2 11 3" xfId="4904" xr:uid="{00000000-0005-0000-0000-00002D130000}"/>
    <cellStyle name="Normal 3 62 2 12" xfId="4905" xr:uid="{00000000-0005-0000-0000-00002E130000}"/>
    <cellStyle name="Normal 3 62 2 12 2" xfId="4906" xr:uid="{00000000-0005-0000-0000-00002F130000}"/>
    <cellStyle name="Normal 3 62 2 12 2 2" xfId="4907" xr:uid="{00000000-0005-0000-0000-000030130000}"/>
    <cellStyle name="Normal 3 62 2 12 3" xfId="4908" xr:uid="{00000000-0005-0000-0000-000031130000}"/>
    <cellStyle name="Normal 3 62 2 13" xfId="4909" xr:uid="{00000000-0005-0000-0000-000032130000}"/>
    <cellStyle name="Normal 3 62 2 13 2" xfId="4910" xr:uid="{00000000-0005-0000-0000-000033130000}"/>
    <cellStyle name="Normal 3 62 2 14" xfId="4911" xr:uid="{00000000-0005-0000-0000-000034130000}"/>
    <cellStyle name="Normal 3 62 2 2" xfId="4912" xr:uid="{00000000-0005-0000-0000-000035130000}"/>
    <cellStyle name="Normal 3 62 2 2 2" xfId="4913" xr:uid="{00000000-0005-0000-0000-000036130000}"/>
    <cellStyle name="Normal 3 62 2 2 2 2" xfId="4914" xr:uid="{00000000-0005-0000-0000-000037130000}"/>
    <cellStyle name="Normal 3 62 2 2 3" xfId="4915" xr:uid="{00000000-0005-0000-0000-000038130000}"/>
    <cellStyle name="Normal 3 62 2 3" xfId="4916" xr:uid="{00000000-0005-0000-0000-000039130000}"/>
    <cellStyle name="Normal 3 62 2 3 2" xfId="4917" xr:uid="{00000000-0005-0000-0000-00003A130000}"/>
    <cellStyle name="Normal 3 62 2 3 2 2" xfId="4918" xr:uid="{00000000-0005-0000-0000-00003B130000}"/>
    <cellStyle name="Normal 3 62 2 3 3" xfId="4919" xr:uid="{00000000-0005-0000-0000-00003C130000}"/>
    <cellStyle name="Normal 3 62 2 4" xfId="4920" xr:uid="{00000000-0005-0000-0000-00003D130000}"/>
    <cellStyle name="Normal 3 62 2 4 2" xfId="4921" xr:uid="{00000000-0005-0000-0000-00003E130000}"/>
    <cellStyle name="Normal 3 62 2 4 2 2" xfId="4922" xr:uid="{00000000-0005-0000-0000-00003F130000}"/>
    <cellStyle name="Normal 3 62 2 4 3" xfId="4923" xr:uid="{00000000-0005-0000-0000-000040130000}"/>
    <cellStyle name="Normal 3 62 2 5" xfId="4924" xr:uid="{00000000-0005-0000-0000-000041130000}"/>
    <cellStyle name="Normal 3 62 2 5 2" xfId="4925" xr:uid="{00000000-0005-0000-0000-000042130000}"/>
    <cellStyle name="Normal 3 62 2 5 2 2" xfId="4926" xr:uid="{00000000-0005-0000-0000-000043130000}"/>
    <cellStyle name="Normal 3 62 2 5 3" xfId="4927" xr:uid="{00000000-0005-0000-0000-000044130000}"/>
    <cellStyle name="Normal 3 62 2 6" xfId="4928" xr:uid="{00000000-0005-0000-0000-000045130000}"/>
    <cellStyle name="Normal 3 62 2 6 2" xfId="4929" xr:uid="{00000000-0005-0000-0000-000046130000}"/>
    <cellStyle name="Normal 3 62 2 6 2 2" xfId="4930" xr:uid="{00000000-0005-0000-0000-000047130000}"/>
    <cellStyle name="Normal 3 62 2 6 3" xfId="4931" xr:uid="{00000000-0005-0000-0000-000048130000}"/>
    <cellStyle name="Normal 3 62 2 7" xfId="4932" xr:uid="{00000000-0005-0000-0000-000049130000}"/>
    <cellStyle name="Normal 3 62 2 7 2" xfId="4933" xr:uid="{00000000-0005-0000-0000-00004A130000}"/>
    <cellStyle name="Normal 3 62 2 7 2 2" xfId="4934" xr:uid="{00000000-0005-0000-0000-00004B130000}"/>
    <cellStyle name="Normal 3 62 2 7 3" xfId="4935" xr:uid="{00000000-0005-0000-0000-00004C130000}"/>
    <cellStyle name="Normal 3 62 2 8" xfId="4936" xr:uid="{00000000-0005-0000-0000-00004D130000}"/>
    <cellStyle name="Normal 3 62 2 8 2" xfId="4937" xr:uid="{00000000-0005-0000-0000-00004E130000}"/>
    <cellStyle name="Normal 3 62 2 8 2 2" xfId="4938" xr:uid="{00000000-0005-0000-0000-00004F130000}"/>
    <cellStyle name="Normal 3 62 2 8 3" xfId="4939" xr:uid="{00000000-0005-0000-0000-000050130000}"/>
    <cellStyle name="Normal 3 62 2 9" xfId="4940" xr:uid="{00000000-0005-0000-0000-000051130000}"/>
    <cellStyle name="Normal 3 62 2 9 2" xfId="4941" xr:uid="{00000000-0005-0000-0000-000052130000}"/>
    <cellStyle name="Normal 3 62 2 9 2 2" xfId="4942" xr:uid="{00000000-0005-0000-0000-000053130000}"/>
    <cellStyle name="Normal 3 62 2 9 3" xfId="4943" xr:uid="{00000000-0005-0000-0000-000054130000}"/>
    <cellStyle name="Normal 3 62 3" xfId="4944" xr:uid="{00000000-0005-0000-0000-000055130000}"/>
    <cellStyle name="Normal 3 62 3 2" xfId="4945" xr:uid="{00000000-0005-0000-0000-000056130000}"/>
    <cellStyle name="Normal 3 62 3 2 2" xfId="4946" xr:uid="{00000000-0005-0000-0000-000057130000}"/>
    <cellStyle name="Normal 3 62 3 3" xfId="4947" xr:uid="{00000000-0005-0000-0000-000058130000}"/>
    <cellStyle name="Normal 3 62 4" xfId="4948" xr:uid="{00000000-0005-0000-0000-000059130000}"/>
    <cellStyle name="Normal 3 62 4 2" xfId="4949" xr:uid="{00000000-0005-0000-0000-00005A130000}"/>
    <cellStyle name="Normal 3 62 4 2 2" xfId="4950" xr:uid="{00000000-0005-0000-0000-00005B130000}"/>
    <cellStyle name="Normal 3 62 4 3" xfId="4951" xr:uid="{00000000-0005-0000-0000-00005C130000}"/>
    <cellStyle name="Normal 3 62 5" xfId="4952" xr:uid="{00000000-0005-0000-0000-00005D130000}"/>
    <cellStyle name="Normal 3 62 5 2" xfId="4953" xr:uid="{00000000-0005-0000-0000-00005E130000}"/>
    <cellStyle name="Normal 3 62 5 2 2" xfId="4954" xr:uid="{00000000-0005-0000-0000-00005F130000}"/>
    <cellStyle name="Normal 3 62 5 3" xfId="4955" xr:uid="{00000000-0005-0000-0000-000060130000}"/>
    <cellStyle name="Normal 3 62 6" xfId="4956" xr:uid="{00000000-0005-0000-0000-000061130000}"/>
    <cellStyle name="Normal 3 62 6 2" xfId="4957" xr:uid="{00000000-0005-0000-0000-000062130000}"/>
    <cellStyle name="Normal 3 62 6 2 2" xfId="4958" xr:uid="{00000000-0005-0000-0000-000063130000}"/>
    <cellStyle name="Normal 3 62 6 3" xfId="4959" xr:uid="{00000000-0005-0000-0000-000064130000}"/>
    <cellStyle name="Normal 3 62 7" xfId="4960" xr:uid="{00000000-0005-0000-0000-000065130000}"/>
    <cellStyle name="Normal 3 62 7 2" xfId="4961" xr:uid="{00000000-0005-0000-0000-000066130000}"/>
    <cellStyle name="Normal 3 62 7 2 2" xfId="4962" xr:uid="{00000000-0005-0000-0000-000067130000}"/>
    <cellStyle name="Normal 3 62 7 3" xfId="4963" xr:uid="{00000000-0005-0000-0000-000068130000}"/>
    <cellStyle name="Normal 3 62 8" xfId="4964" xr:uid="{00000000-0005-0000-0000-000069130000}"/>
    <cellStyle name="Normal 3 62 8 2" xfId="4965" xr:uid="{00000000-0005-0000-0000-00006A130000}"/>
    <cellStyle name="Normal 3 62 8 2 2" xfId="4966" xr:uid="{00000000-0005-0000-0000-00006B130000}"/>
    <cellStyle name="Normal 3 62 8 3" xfId="4967" xr:uid="{00000000-0005-0000-0000-00006C130000}"/>
    <cellStyle name="Normal 3 62 9" xfId="4968" xr:uid="{00000000-0005-0000-0000-00006D130000}"/>
    <cellStyle name="Normal 3 62 9 2" xfId="4969" xr:uid="{00000000-0005-0000-0000-00006E130000}"/>
    <cellStyle name="Normal 3 62 9 2 2" xfId="4970" xr:uid="{00000000-0005-0000-0000-00006F130000}"/>
    <cellStyle name="Normal 3 62 9 3" xfId="4971" xr:uid="{00000000-0005-0000-0000-000070130000}"/>
    <cellStyle name="Normal 3 63" xfId="4972" xr:uid="{00000000-0005-0000-0000-000071130000}"/>
    <cellStyle name="Normal 3 63 10" xfId="4973" xr:uid="{00000000-0005-0000-0000-000072130000}"/>
    <cellStyle name="Normal 3 63 10 2" xfId="4974" xr:uid="{00000000-0005-0000-0000-000073130000}"/>
    <cellStyle name="Normal 3 63 10 2 2" xfId="4975" xr:uid="{00000000-0005-0000-0000-000074130000}"/>
    <cellStyle name="Normal 3 63 10 3" xfId="4976" xr:uid="{00000000-0005-0000-0000-000075130000}"/>
    <cellStyle name="Normal 3 63 11" xfId="4977" xr:uid="{00000000-0005-0000-0000-000076130000}"/>
    <cellStyle name="Normal 3 63 11 2" xfId="4978" xr:uid="{00000000-0005-0000-0000-000077130000}"/>
    <cellStyle name="Normal 3 63 11 2 2" xfId="4979" xr:uid="{00000000-0005-0000-0000-000078130000}"/>
    <cellStyle name="Normal 3 63 11 3" xfId="4980" xr:uid="{00000000-0005-0000-0000-000079130000}"/>
    <cellStyle name="Normal 3 63 12" xfId="4981" xr:uid="{00000000-0005-0000-0000-00007A130000}"/>
    <cellStyle name="Normal 3 63 12 2" xfId="4982" xr:uid="{00000000-0005-0000-0000-00007B130000}"/>
    <cellStyle name="Normal 3 63 12 2 2" xfId="4983" xr:uid="{00000000-0005-0000-0000-00007C130000}"/>
    <cellStyle name="Normal 3 63 12 3" xfId="4984" xr:uid="{00000000-0005-0000-0000-00007D130000}"/>
    <cellStyle name="Normal 3 63 13" xfId="4985" xr:uid="{00000000-0005-0000-0000-00007E130000}"/>
    <cellStyle name="Normal 3 63 13 2" xfId="4986" xr:uid="{00000000-0005-0000-0000-00007F130000}"/>
    <cellStyle name="Normal 3 63 13 2 2" xfId="4987" xr:uid="{00000000-0005-0000-0000-000080130000}"/>
    <cellStyle name="Normal 3 63 13 3" xfId="4988" xr:uid="{00000000-0005-0000-0000-000081130000}"/>
    <cellStyle name="Normal 3 63 14" xfId="4989" xr:uid="{00000000-0005-0000-0000-000082130000}"/>
    <cellStyle name="Normal 3 63 14 2" xfId="4990" xr:uid="{00000000-0005-0000-0000-000083130000}"/>
    <cellStyle name="Normal 3 63 15" xfId="4991" xr:uid="{00000000-0005-0000-0000-000084130000}"/>
    <cellStyle name="Normal 3 63 2" xfId="4992" xr:uid="{00000000-0005-0000-0000-000085130000}"/>
    <cellStyle name="Normal 3 63 2 10" xfId="4993" xr:uid="{00000000-0005-0000-0000-000086130000}"/>
    <cellStyle name="Normal 3 63 2 10 2" xfId="4994" xr:uid="{00000000-0005-0000-0000-000087130000}"/>
    <cellStyle name="Normal 3 63 2 10 2 2" xfId="4995" xr:uid="{00000000-0005-0000-0000-000088130000}"/>
    <cellStyle name="Normal 3 63 2 10 3" xfId="4996" xr:uid="{00000000-0005-0000-0000-000089130000}"/>
    <cellStyle name="Normal 3 63 2 11" xfId="4997" xr:uid="{00000000-0005-0000-0000-00008A130000}"/>
    <cellStyle name="Normal 3 63 2 11 2" xfId="4998" xr:uid="{00000000-0005-0000-0000-00008B130000}"/>
    <cellStyle name="Normal 3 63 2 11 2 2" xfId="4999" xr:uid="{00000000-0005-0000-0000-00008C130000}"/>
    <cellStyle name="Normal 3 63 2 11 3" xfId="5000" xr:uid="{00000000-0005-0000-0000-00008D130000}"/>
    <cellStyle name="Normal 3 63 2 12" xfId="5001" xr:uid="{00000000-0005-0000-0000-00008E130000}"/>
    <cellStyle name="Normal 3 63 2 12 2" xfId="5002" xr:uid="{00000000-0005-0000-0000-00008F130000}"/>
    <cellStyle name="Normal 3 63 2 12 2 2" xfId="5003" xr:uid="{00000000-0005-0000-0000-000090130000}"/>
    <cellStyle name="Normal 3 63 2 12 3" xfId="5004" xr:uid="{00000000-0005-0000-0000-000091130000}"/>
    <cellStyle name="Normal 3 63 2 13" xfId="5005" xr:uid="{00000000-0005-0000-0000-000092130000}"/>
    <cellStyle name="Normal 3 63 2 13 2" xfId="5006" xr:uid="{00000000-0005-0000-0000-000093130000}"/>
    <cellStyle name="Normal 3 63 2 14" xfId="5007" xr:uid="{00000000-0005-0000-0000-000094130000}"/>
    <cellStyle name="Normal 3 63 2 2" xfId="5008" xr:uid="{00000000-0005-0000-0000-000095130000}"/>
    <cellStyle name="Normal 3 63 2 2 2" xfId="5009" xr:uid="{00000000-0005-0000-0000-000096130000}"/>
    <cellStyle name="Normal 3 63 2 2 2 2" xfId="5010" xr:uid="{00000000-0005-0000-0000-000097130000}"/>
    <cellStyle name="Normal 3 63 2 2 3" xfId="5011" xr:uid="{00000000-0005-0000-0000-000098130000}"/>
    <cellStyle name="Normal 3 63 2 3" xfId="5012" xr:uid="{00000000-0005-0000-0000-000099130000}"/>
    <cellStyle name="Normal 3 63 2 3 2" xfId="5013" xr:uid="{00000000-0005-0000-0000-00009A130000}"/>
    <cellStyle name="Normal 3 63 2 3 2 2" xfId="5014" xr:uid="{00000000-0005-0000-0000-00009B130000}"/>
    <cellStyle name="Normal 3 63 2 3 3" xfId="5015" xr:uid="{00000000-0005-0000-0000-00009C130000}"/>
    <cellStyle name="Normal 3 63 2 4" xfId="5016" xr:uid="{00000000-0005-0000-0000-00009D130000}"/>
    <cellStyle name="Normal 3 63 2 4 2" xfId="5017" xr:uid="{00000000-0005-0000-0000-00009E130000}"/>
    <cellStyle name="Normal 3 63 2 4 2 2" xfId="5018" xr:uid="{00000000-0005-0000-0000-00009F130000}"/>
    <cellStyle name="Normal 3 63 2 4 3" xfId="5019" xr:uid="{00000000-0005-0000-0000-0000A0130000}"/>
    <cellStyle name="Normal 3 63 2 5" xfId="5020" xr:uid="{00000000-0005-0000-0000-0000A1130000}"/>
    <cellStyle name="Normal 3 63 2 5 2" xfId="5021" xr:uid="{00000000-0005-0000-0000-0000A2130000}"/>
    <cellStyle name="Normal 3 63 2 5 2 2" xfId="5022" xr:uid="{00000000-0005-0000-0000-0000A3130000}"/>
    <cellStyle name="Normal 3 63 2 5 3" xfId="5023" xr:uid="{00000000-0005-0000-0000-0000A4130000}"/>
    <cellStyle name="Normal 3 63 2 6" xfId="5024" xr:uid="{00000000-0005-0000-0000-0000A5130000}"/>
    <cellStyle name="Normal 3 63 2 6 2" xfId="5025" xr:uid="{00000000-0005-0000-0000-0000A6130000}"/>
    <cellStyle name="Normal 3 63 2 6 2 2" xfId="5026" xr:uid="{00000000-0005-0000-0000-0000A7130000}"/>
    <cellStyle name="Normal 3 63 2 6 3" xfId="5027" xr:uid="{00000000-0005-0000-0000-0000A8130000}"/>
    <cellStyle name="Normal 3 63 2 7" xfId="5028" xr:uid="{00000000-0005-0000-0000-0000A9130000}"/>
    <cellStyle name="Normal 3 63 2 7 2" xfId="5029" xr:uid="{00000000-0005-0000-0000-0000AA130000}"/>
    <cellStyle name="Normal 3 63 2 7 2 2" xfId="5030" xr:uid="{00000000-0005-0000-0000-0000AB130000}"/>
    <cellStyle name="Normal 3 63 2 7 3" xfId="5031" xr:uid="{00000000-0005-0000-0000-0000AC130000}"/>
    <cellStyle name="Normal 3 63 2 8" xfId="5032" xr:uid="{00000000-0005-0000-0000-0000AD130000}"/>
    <cellStyle name="Normal 3 63 2 8 2" xfId="5033" xr:uid="{00000000-0005-0000-0000-0000AE130000}"/>
    <cellStyle name="Normal 3 63 2 8 2 2" xfId="5034" xr:uid="{00000000-0005-0000-0000-0000AF130000}"/>
    <cellStyle name="Normal 3 63 2 8 3" xfId="5035" xr:uid="{00000000-0005-0000-0000-0000B0130000}"/>
    <cellStyle name="Normal 3 63 2 9" xfId="5036" xr:uid="{00000000-0005-0000-0000-0000B1130000}"/>
    <cellStyle name="Normal 3 63 2 9 2" xfId="5037" xr:uid="{00000000-0005-0000-0000-0000B2130000}"/>
    <cellStyle name="Normal 3 63 2 9 2 2" xfId="5038" xr:uid="{00000000-0005-0000-0000-0000B3130000}"/>
    <cellStyle name="Normal 3 63 2 9 3" xfId="5039" xr:uid="{00000000-0005-0000-0000-0000B4130000}"/>
    <cellStyle name="Normal 3 63 3" xfId="5040" xr:uid="{00000000-0005-0000-0000-0000B5130000}"/>
    <cellStyle name="Normal 3 63 3 2" xfId="5041" xr:uid="{00000000-0005-0000-0000-0000B6130000}"/>
    <cellStyle name="Normal 3 63 3 2 2" xfId="5042" xr:uid="{00000000-0005-0000-0000-0000B7130000}"/>
    <cellStyle name="Normal 3 63 3 3" xfId="5043" xr:uid="{00000000-0005-0000-0000-0000B8130000}"/>
    <cellStyle name="Normal 3 63 4" xfId="5044" xr:uid="{00000000-0005-0000-0000-0000B9130000}"/>
    <cellStyle name="Normal 3 63 4 2" xfId="5045" xr:uid="{00000000-0005-0000-0000-0000BA130000}"/>
    <cellStyle name="Normal 3 63 4 2 2" xfId="5046" xr:uid="{00000000-0005-0000-0000-0000BB130000}"/>
    <cellStyle name="Normal 3 63 4 3" xfId="5047" xr:uid="{00000000-0005-0000-0000-0000BC130000}"/>
    <cellStyle name="Normal 3 63 5" xfId="5048" xr:uid="{00000000-0005-0000-0000-0000BD130000}"/>
    <cellStyle name="Normal 3 63 5 2" xfId="5049" xr:uid="{00000000-0005-0000-0000-0000BE130000}"/>
    <cellStyle name="Normal 3 63 5 2 2" xfId="5050" xr:uid="{00000000-0005-0000-0000-0000BF130000}"/>
    <cellStyle name="Normal 3 63 5 3" xfId="5051" xr:uid="{00000000-0005-0000-0000-0000C0130000}"/>
    <cellStyle name="Normal 3 63 6" xfId="5052" xr:uid="{00000000-0005-0000-0000-0000C1130000}"/>
    <cellStyle name="Normal 3 63 6 2" xfId="5053" xr:uid="{00000000-0005-0000-0000-0000C2130000}"/>
    <cellStyle name="Normal 3 63 6 2 2" xfId="5054" xr:uid="{00000000-0005-0000-0000-0000C3130000}"/>
    <cellStyle name="Normal 3 63 6 3" xfId="5055" xr:uid="{00000000-0005-0000-0000-0000C4130000}"/>
    <cellStyle name="Normal 3 63 7" xfId="5056" xr:uid="{00000000-0005-0000-0000-0000C5130000}"/>
    <cellStyle name="Normal 3 63 7 2" xfId="5057" xr:uid="{00000000-0005-0000-0000-0000C6130000}"/>
    <cellStyle name="Normal 3 63 7 2 2" xfId="5058" xr:uid="{00000000-0005-0000-0000-0000C7130000}"/>
    <cellStyle name="Normal 3 63 7 3" xfId="5059" xr:uid="{00000000-0005-0000-0000-0000C8130000}"/>
    <cellStyle name="Normal 3 63 8" xfId="5060" xr:uid="{00000000-0005-0000-0000-0000C9130000}"/>
    <cellStyle name="Normal 3 63 8 2" xfId="5061" xr:uid="{00000000-0005-0000-0000-0000CA130000}"/>
    <cellStyle name="Normal 3 63 8 2 2" xfId="5062" xr:uid="{00000000-0005-0000-0000-0000CB130000}"/>
    <cellStyle name="Normal 3 63 8 3" xfId="5063" xr:uid="{00000000-0005-0000-0000-0000CC130000}"/>
    <cellStyle name="Normal 3 63 9" xfId="5064" xr:uid="{00000000-0005-0000-0000-0000CD130000}"/>
    <cellStyle name="Normal 3 63 9 2" xfId="5065" xr:uid="{00000000-0005-0000-0000-0000CE130000}"/>
    <cellStyle name="Normal 3 63 9 2 2" xfId="5066" xr:uid="{00000000-0005-0000-0000-0000CF130000}"/>
    <cellStyle name="Normal 3 63 9 3" xfId="5067" xr:uid="{00000000-0005-0000-0000-0000D0130000}"/>
    <cellStyle name="Normal 3 64" xfId="5068" xr:uid="{00000000-0005-0000-0000-0000D1130000}"/>
    <cellStyle name="Normal 3 64 10" xfId="5069" xr:uid="{00000000-0005-0000-0000-0000D2130000}"/>
    <cellStyle name="Normal 3 64 10 2" xfId="5070" xr:uid="{00000000-0005-0000-0000-0000D3130000}"/>
    <cellStyle name="Normal 3 64 10 2 2" xfId="5071" xr:uid="{00000000-0005-0000-0000-0000D4130000}"/>
    <cellStyle name="Normal 3 64 10 3" xfId="5072" xr:uid="{00000000-0005-0000-0000-0000D5130000}"/>
    <cellStyle name="Normal 3 64 11" xfId="5073" xr:uid="{00000000-0005-0000-0000-0000D6130000}"/>
    <cellStyle name="Normal 3 64 11 2" xfId="5074" xr:uid="{00000000-0005-0000-0000-0000D7130000}"/>
    <cellStyle name="Normal 3 64 11 2 2" xfId="5075" xr:uid="{00000000-0005-0000-0000-0000D8130000}"/>
    <cellStyle name="Normal 3 64 11 3" xfId="5076" xr:uid="{00000000-0005-0000-0000-0000D9130000}"/>
    <cellStyle name="Normal 3 64 12" xfId="5077" xr:uid="{00000000-0005-0000-0000-0000DA130000}"/>
    <cellStyle name="Normal 3 64 12 2" xfId="5078" xr:uid="{00000000-0005-0000-0000-0000DB130000}"/>
    <cellStyle name="Normal 3 64 12 2 2" xfId="5079" xr:uid="{00000000-0005-0000-0000-0000DC130000}"/>
    <cellStyle name="Normal 3 64 12 3" xfId="5080" xr:uid="{00000000-0005-0000-0000-0000DD130000}"/>
    <cellStyle name="Normal 3 64 13" xfId="5081" xr:uid="{00000000-0005-0000-0000-0000DE130000}"/>
    <cellStyle name="Normal 3 64 13 2" xfId="5082" xr:uid="{00000000-0005-0000-0000-0000DF130000}"/>
    <cellStyle name="Normal 3 64 14" xfId="5083" xr:uid="{00000000-0005-0000-0000-0000E0130000}"/>
    <cellStyle name="Normal 3 64 2" xfId="5084" xr:uid="{00000000-0005-0000-0000-0000E1130000}"/>
    <cellStyle name="Normal 3 64 2 2" xfId="5085" xr:uid="{00000000-0005-0000-0000-0000E2130000}"/>
    <cellStyle name="Normal 3 64 2 2 2" xfId="5086" xr:uid="{00000000-0005-0000-0000-0000E3130000}"/>
    <cellStyle name="Normal 3 64 2 3" xfId="5087" xr:uid="{00000000-0005-0000-0000-0000E4130000}"/>
    <cellStyle name="Normal 3 64 3" xfId="5088" xr:uid="{00000000-0005-0000-0000-0000E5130000}"/>
    <cellStyle name="Normal 3 64 3 2" xfId="5089" xr:uid="{00000000-0005-0000-0000-0000E6130000}"/>
    <cellStyle name="Normal 3 64 3 2 2" xfId="5090" xr:uid="{00000000-0005-0000-0000-0000E7130000}"/>
    <cellStyle name="Normal 3 64 3 3" xfId="5091" xr:uid="{00000000-0005-0000-0000-0000E8130000}"/>
    <cellStyle name="Normal 3 64 4" xfId="5092" xr:uid="{00000000-0005-0000-0000-0000E9130000}"/>
    <cellStyle name="Normal 3 64 4 2" xfId="5093" xr:uid="{00000000-0005-0000-0000-0000EA130000}"/>
    <cellStyle name="Normal 3 64 4 2 2" xfId="5094" xr:uid="{00000000-0005-0000-0000-0000EB130000}"/>
    <cellStyle name="Normal 3 64 4 3" xfId="5095" xr:uid="{00000000-0005-0000-0000-0000EC130000}"/>
    <cellStyle name="Normal 3 64 5" xfId="5096" xr:uid="{00000000-0005-0000-0000-0000ED130000}"/>
    <cellStyle name="Normal 3 64 5 2" xfId="5097" xr:uid="{00000000-0005-0000-0000-0000EE130000}"/>
    <cellStyle name="Normal 3 64 5 2 2" xfId="5098" xr:uid="{00000000-0005-0000-0000-0000EF130000}"/>
    <cellStyle name="Normal 3 64 5 3" xfId="5099" xr:uid="{00000000-0005-0000-0000-0000F0130000}"/>
    <cellStyle name="Normal 3 64 6" xfId="5100" xr:uid="{00000000-0005-0000-0000-0000F1130000}"/>
    <cellStyle name="Normal 3 64 6 2" xfId="5101" xr:uid="{00000000-0005-0000-0000-0000F2130000}"/>
    <cellStyle name="Normal 3 64 6 2 2" xfId="5102" xr:uid="{00000000-0005-0000-0000-0000F3130000}"/>
    <cellStyle name="Normal 3 64 6 3" xfId="5103" xr:uid="{00000000-0005-0000-0000-0000F4130000}"/>
    <cellStyle name="Normal 3 64 7" xfId="5104" xr:uid="{00000000-0005-0000-0000-0000F5130000}"/>
    <cellStyle name="Normal 3 64 7 2" xfId="5105" xr:uid="{00000000-0005-0000-0000-0000F6130000}"/>
    <cellStyle name="Normal 3 64 7 2 2" xfId="5106" xr:uid="{00000000-0005-0000-0000-0000F7130000}"/>
    <cellStyle name="Normal 3 64 7 3" xfId="5107" xr:uid="{00000000-0005-0000-0000-0000F8130000}"/>
    <cellStyle name="Normal 3 64 8" xfId="5108" xr:uid="{00000000-0005-0000-0000-0000F9130000}"/>
    <cellStyle name="Normal 3 64 8 2" xfId="5109" xr:uid="{00000000-0005-0000-0000-0000FA130000}"/>
    <cellStyle name="Normal 3 64 8 2 2" xfId="5110" xr:uid="{00000000-0005-0000-0000-0000FB130000}"/>
    <cellStyle name="Normal 3 64 8 3" xfId="5111" xr:uid="{00000000-0005-0000-0000-0000FC130000}"/>
    <cellStyle name="Normal 3 64 9" xfId="5112" xr:uid="{00000000-0005-0000-0000-0000FD130000}"/>
    <cellStyle name="Normal 3 64 9 2" xfId="5113" xr:uid="{00000000-0005-0000-0000-0000FE130000}"/>
    <cellStyle name="Normal 3 64 9 2 2" xfId="5114" xr:uid="{00000000-0005-0000-0000-0000FF130000}"/>
    <cellStyle name="Normal 3 64 9 3" xfId="5115" xr:uid="{00000000-0005-0000-0000-000000140000}"/>
    <cellStyle name="Normal 3 65" xfId="5116" xr:uid="{00000000-0005-0000-0000-000001140000}"/>
    <cellStyle name="Normal 3 65 10" xfId="5117" xr:uid="{00000000-0005-0000-0000-000002140000}"/>
    <cellStyle name="Normal 3 65 10 2" xfId="5118" xr:uid="{00000000-0005-0000-0000-000003140000}"/>
    <cellStyle name="Normal 3 65 10 3" xfId="5119" xr:uid="{00000000-0005-0000-0000-000004140000}"/>
    <cellStyle name="Normal 3 65 10 3 2" xfId="5120" xr:uid="{00000000-0005-0000-0000-000005140000}"/>
    <cellStyle name="Normal 3 65 11" xfId="5121" xr:uid="{00000000-0005-0000-0000-000006140000}"/>
    <cellStyle name="Normal 3 65 11 2" xfId="5122" xr:uid="{00000000-0005-0000-0000-000007140000}"/>
    <cellStyle name="Normal 3 65 12" xfId="5123" xr:uid="{00000000-0005-0000-0000-000008140000}"/>
    <cellStyle name="Normal 3 65 12 2" xfId="5124" xr:uid="{00000000-0005-0000-0000-000009140000}"/>
    <cellStyle name="Normal 3 65 13" xfId="5125" xr:uid="{00000000-0005-0000-0000-00000A140000}"/>
    <cellStyle name="Normal 3 65 13 2" xfId="5126" xr:uid="{00000000-0005-0000-0000-00000B140000}"/>
    <cellStyle name="Normal 3 65 14" xfId="5127" xr:uid="{00000000-0005-0000-0000-00000C140000}"/>
    <cellStyle name="Normal 3 65 2" xfId="5128" xr:uid="{00000000-0005-0000-0000-00000D140000}"/>
    <cellStyle name="Normal 3 65 2 2" xfId="5129" xr:uid="{00000000-0005-0000-0000-00000E140000}"/>
    <cellStyle name="Normal 3 65 3" xfId="5130" xr:uid="{00000000-0005-0000-0000-00000F140000}"/>
    <cellStyle name="Normal 3 65 3 2" xfId="5131" xr:uid="{00000000-0005-0000-0000-000010140000}"/>
    <cellStyle name="Normal 3 65 4" xfId="5132" xr:uid="{00000000-0005-0000-0000-000011140000}"/>
    <cellStyle name="Normal 3 65 4 2" xfId="5133" xr:uid="{00000000-0005-0000-0000-000012140000}"/>
    <cellStyle name="Normal 3 65 5" xfId="5134" xr:uid="{00000000-0005-0000-0000-000013140000}"/>
    <cellStyle name="Normal 3 65 5 2" xfId="5135" xr:uid="{00000000-0005-0000-0000-000014140000}"/>
    <cellStyle name="Normal 3 65 6" xfId="5136" xr:uid="{00000000-0005-0000-0000-000015140000}"/>
    <cellStyle name="Normal 3 65 6 2" xfId="5137" xr:uid="{00000000-0005-0000-0000-000016140000}"/>
    <cellStyle name="Normal 3 65 7" xfId="5138" xr:uid="{00000000-0005-0000-0000-000017140000}"/>
    <cellStyle name="Normal 3 65 7 2" xfId="5139" xr:uid="{00000000-0005-0000-0000-000018140000}"/>
    <cellStyle name="Normal 3 65 8" xfId="5140" xr:uid="{00000000-0005-0000-0000-000019140000}"/>
    <cellStyle name="Normal 3 65 8 2" xfId="5141" xr:uid="{00000000-0005-0000-0000-00001A140000}"/>
    <cellStyle name="Normal 3 65 9" xfId="5142" xr:uid="{00000000-0005-0000-0000-00001B140000}"/>
    <cellStyle name="Normal 3 65 9 2" xfId="5143" xr:uid="{00000000-0005-0000-0000-00001C140000}"/>
    <cellStyle name="Normal 3 66" xfId="5144" xr:uid="{00000000-0005-0000-0000-00001D140000}"/>
    <cellStyle name="Normal 3 66 10" xfId="5145" xr:uid="{00000000-0005-0000-0000-00001E140000}"/>
    <cellStyle name="Normal 3 66 10 2" xfId="5146" xr:uid="{00000000-0005-0000-0000-00001F140000}"/>
    <cellStyle name="Normal 3 66 11" xfId="5147" xr:uid="{00000000-0005-0000-0000-000020140000}"/>
    <cellStyle name="Normal 3 66 2" xfId="5148" xr:uid="{00000000-0005-0000-0000-000021140000}"/>
    <cellStyle name="Normal 3 66 2 2" xfId="5149" xr:uid="{00000000-0005-0000-0000-000022140000}"/>
    <cellStyle name="Normal 3 66 2 2 2" xfId="5150" xr:uid="{00000000-0005-0000-0000-000023140000}"/>
    <cellStyle name="Normal 3 66 2 3" xfId="5151" xr:uid="{00000000-0005-0000-0000-000024140000}"/>
    <cellStyle name="Normal 3 66 3" xfId="5152" xr:uid="{00000000-0005-0000-0000-000025140000}"/>
    <cellStyle name="Normal 3 66 3 2" xfId="5153" xr:uid="{00000000-0005-0000-0000-000026140000}"/>
    <cellStyle name="Normal 3 66 3 2 2" xfId="5154" xr:uid="{00000000-0005-0000-0000-000027140000}"/>
    <cellStyle name="Normal 3 66 3 3" xfId="5155" xr:uid="{00000000-0005-0000-0000-000028140000}"/>
    <cellStyle name="Normal 3 66 4" xfId="5156" xr:uid="{00000000-0005-0000-0000-000029140000}"/>
    <cellStyle name="Normal 3 66 4 2" xfId="5157" xr:uid="{00000000-0005-0000-0000-00002A140000}"/>
    <cellStyle name="Normal 3 66 4 2 2" xfId="5158" xr:uid="{00000000-0005-0000-0000-00002B140000}"/>
    <cellStyle name="Normal 3 66 4 3" xfId="5159" xr:uid="{00000000-0005-0000-0000-00002C140000}"/>
    <cellStyle name="Normal 3 66 5" xfId="5160" xr:uid="{00000000-0005-0000-0000-00002D140000}"/>
    <cellStyle name="Normal 3 66 5 2" xfId="5161" xr:uid="{00000000-0005-0000-0000-00002E140000}"/>
    <cellStyle name="Normal 3 66 5 2 2" xfId="5162" xr:uid="{00000000-0005-0000-0000-00002F140000}"/>
    <cellStyle name="Normal 3 66 5 3" xfId="5163" xr:uid="{00000000-0005-0000-0000-000030140000}"/>
    <cellStyle name="Normal 3 66 6" xfId="5164" xr:uid="{00000000-0005-0000-0000-000031140000}"/>
    <cellStyle name="Normal 3 66 6 2" xfId="5165" xr:uid="{00000000-0005-0000-0000-000032140000}"/>
    <cellStyle name="Normal 3 66 6 2 2" xfId="5166" xr:uid="{00000000-0005-0000-0000-000033140000}"/>
    <cellStyle name="Normal 3 66 6 3" xfId="5167" xr:uid="{00000000-0005-0000-0000-000034140000}"/>
    <cellStyle name="Normal 3 66 7" xfId="5168" xr:uid="{00000000-0005-0000-0000-000035140000}"/>
    <cellStyle name="Normal 3 66 7 2" xfId="5169" xr:uid="{00000000-0005-0000-0000-000036140000}"/>
    <cellStyle name="Normal 3 66 7 2 2" xfId="5170" xr:uid="{00000000-0005-0000-0000-000037140000}"/>
    <cellStyle name="Normal 3 66 7 3" xfId="5171" xr:uid="{00000000-0005-0000-0000-000038140000}"/>
    <cellStyle name="Normal 3 66 8" xfId="5172" xr:uid="{00000000-0005-0000-0000-000039140000}"/>
    <cellStyle name="Normal 3 66 8 2" xfId="5173" xr:uid="{00000000-0005-0000-0000-00003A140000}"/>
    <cellStyle name="Normal 3 66 8 2 2" xfId="5174" xr:uid="{00000000-0005-0000-0000-00003B140000}"/>
    <cellStyle name="Normal 3 66 8 3" xfId="5175" xr:uid="{00000000-0005-0000-0000-00003C140000}"/>
    <cellStyle name="Normal 3 66 9" xfId="5176" xr:uid="{00000000-0005-0000-0000-00003D140000}"/>
    <cellStyle name="Normal 3 66 9 2" xfId="5177" xr:uid="{00000000-0005-0000-0000-00003E140000}"/>
    <cellStyle name="Normal 3 66 9 2 2" xfId="5178" xr:uid="{00000000-0005-0000-0000-00003F140000}"/>
    <cellStyle name="Normal 3 66 9 3" xfId="5179" xr:uid="{00000000-0005-0000-0000-000040140000}"/>
    <cellStyle name="Normal 3 67" xfId="5180" xr:uid="{00000000-0005-0000-0000-000041140000}"/>
    <cellStyle name="Normal 3 67 2" xfId="5181" xr:uid="{00000000-0005-0000-0000-000042140000}"/>
    <cellStyle name="Normal 3 67 2 2" xfId="5182" xr:uid="{00000000-0005-0000-0000-000043140000}"/>
    <cellStyle name="Normal 3 67 3" xfId="5183" xr:uid="{00000000-0005-0000-0000-000044140000}"/>
    <cellStyle name="Normal 3 68" xfId="5184" xr:uid="{00000000-0005-0000-0000-000045140000}"/>
    <cellStyle name="Normal 3 68 2" xfId="5185" xr:uid="{00000000-0005-0000-0000-000046140000}"/>
    <cellStyle name="Normal 3 68 2 2" xfId="5186" xr:uid="{00000000-0005-0000-0000-000047140000}"/>
    <cellStyle name="Normal 3 68 2 2 2" xfId="5187" xr:uid="{00000000-0005-0000-0000-000048140000}"/>
    <cellStyle name="Normal 3 68 2 3" xfId="5188" xr:uid="{00000000-0005-0000-0000-000049140000}"/>
    <cellStyle name="Normal 3 68 3" xfId="5189" xr:uid="{00000000-0005-0000-0000-00004A140000}"/>
    <cellStyle name="Normal 3 68 3 2" xfId="5190" xr:uid="{00000000-0005-0000-0000-00004B140000}"/>
    <cellStyle name="Normal 3 68 4" xfId="5191" xr:uid="{00000000-0005-0000-0000-00004C140000}"/>
    <cellStyle name="Normal 3 69" xfId="5192" xr:uid="{00000000-0005-0000-0000-00004D140000}"/>
    <cellStyle name="Normal 3 69 2" xfId="5193" xr:uid="{00000000-0005-0000-0000-00004E140000}"/>
    <cellStyle name="Normal 3 69 2 2" xfId="5194" xr:uid="{00000000-0005-0000-0000-00004F140000}"/>
    <cellStyle name="Normal 3 69 2 2 2" xfId="5195" xr:uid="{00000000-0005-0000-0000-000050140000}"/>
    <cellStyle name="Normal 3 69 2 3" xfId="5196" xr:uid="{00000000-0005-0000-0000-000051140000}"/>
    <cellStyle name="Normal 3 69 3" xfId="5197" xr:uid="{00000000-0005-0000-0000-000052140000}"/>
    <cellStyle name="Normal 3 69 3 2" xfId="5198" xr:uid="{00000000-0005-0000-0000-000053140000}"/>
    <cellStyle name="Normal 3 69 4" xfId="5199" xr:uid="{00000000-0005-0000-0000-000054140000}"/>
    <cellStyle name="Normal 3 7" xfId="5200" xr:uid="{00000000-0005-0000-0000-000055140000}"/>
    <cellStyle name="Normal 3 7 10" xfId="5201" xr:uid="{00000000-0005-0000-0000-000056140000}"/>
    <cellStyle name="Normal 3 7 10 2" xfId="5202" xr:uid="{00000000-0005-0000-0000-000057140000}"/>
    <cellStyle name="Normal 3 7 10 2 2" xfId="5203" xr:uid="{00000000-0005-0000-0000-000058140000}"/>
    <cellStyle name="Normal 3 7 10 3" xfId="5204" xr:uid="{00000000-0005-0000-0000-000059140000}"/>
    <cellStyle name="Normal 3 7 11" xfId="5205" xr:uid="{00000000-0005-0000-0000-00005A140000}"/>
    <cellStyle name="Normal 3 7 11 2" xfId="5206" xr:uid="{00000000-0005-0000-0000-00005B140000}"/>
    <cellStyle name="Normal 3 7 11 2 2" xfId="5207" xr:uid="{00000000-0005-0000-0000-00005C140000}"/>
    <cellStyle name="Normal 3 7 11 3" xfId="5208" xr:uid="{00000000-0005-0000-0000-00005D140000}"/>
    <cellStyle name="Normal 3 7 12" xfId="5209" xr:uid="{00000000-0005-0000-0000-00005E140000}"/>
    <cellStyle name="Normal 3 7 12 2" xfId="5210" xr:uid="{00000000-0005-0000-0000-00005F140000}"/>
    <cellStyle name="Normal 3 7 12 2 2" xfId="5211" xr:uid="{00000000-0005-0000-0000-000060140000}"/>
    <cellStyle name="Normal 3 7 12 3" xfId="5212" xr:uid="{00000000-0005-0000-0000-000061140000}"/>
    <cellStyle name="Normal 3 7 13" xfId="5213" xr:uid="{00000000-0005-0000-0000-000062140000}"/>
    <cellStyle name="Normal 3 7 13 2" xfId="5214" xr:uid="{00000000-0005-0000-0000-000063140000}"/>
    <cellStyle name="Normal 3 7 13 2 2" xfId="5215" xr:uid="{00000000-0005-0000-0000-000064140000}"/>
    <cellStyle name="Normal 3 7 13 3" xfId="5216" xr:uid="{00000000-0005-0000-0000-000065140000}"/>
    <cellStyle name="Normal 3 7 14" xfId="5217" xr:uid="{00000000-0005-0000-0000-000066140000}"/>
    <cellStyle name="Normal 3 7 14 2" xfId="5218" xr:uid="{00000000-0005-0000-0000-000067140000}"/>
    <cellStyle name="Normal 3 7 15" xfId="5219" xr:uid="{00000000-0005-0000-0000-000068140000}"/>
    <cellStyle name="Normal 3 7 2" xfId="5220" xr:uid="{00000000-0005-0000-0000-000069140000}"/>
    <cellStyle name="Normal 3 7 2 10" xfId="5221" xr:uid="{00000000-0005-0000-0000-00006A140000}"/>
    <cellStyle name="Normal 3 7 2 10 2" xfId="5222" xr:uid="{00000000-0005-0000-0000-00006B140000}"/>
    <cellStyle name="Normal 3 7 2 10 2 2" xfId="5223" xr:uid="{00000000-0005-0000-0000-00006C140000}"/>
    <cellStyle name="Normal 3 7 2 10 3" xfId="5224" xr:uid="{00000000-0005-0000-0000-00006D140000}"/>
    <cellStyle name="Normal 3 7 2 11" xfId="5225" xr:uid="{00000000-0005-0000-0000-00006E140000}"/>
    <cellStyle name="Normal 3 7 2 11 2" xfId="5226" xr:uid="{00000000-0005-0000-0000-00006F140000}"/>
    <cellStyle name="Normal 3 7 2 11 2 2" xfId="5227" xr:uid="{00000000-0005-0000-0000-000070140000}"/>
    <cellStyle name="Normal 3 7 2 11 3" xfId="5228" xr:uid="{00000000-0005-0000-0000-000071140000}"/>
    <cellStyle name="Normal 3 7 2 12" xfId="5229" xr:uid="{00000000-0005-0000-0000-000072140000}"/>
    <cellStyle name="Normal 3 7 2 12 2" xfId="5230" xr:uid="{00000000-0005-0000-0000-000073140000}"/>
    <cellStyle name="Normal 3 7 2 12 2 2" xfId="5231" xr:uid="{00000000-0005-0000-0000-000074140000}"/>
    <cellStyle name="Normal 3 7 2 12 3" xfId="5232" xr:uid="{00000000-0005-0000-0000-000075140000}"/>
    <cellStyle name="Normal 3 7 2 13" xfId="5233" xr:uid="{00000000-0005-0000-0000-000076140000}"/>
    <cellStyle name="Normal 3 7 2 13 2" xfId="5234" xr:uid="{00000000-0005-0000-0000-000077140000}"/>
    <cellStyle name="Normal 3 7 2 14" xfId="5235" xr:uid="{00000000-0005-0000-0000-000078140000}"/>
    <cellStyle name="Normal 3 7 2 2" xfId="5236" xr:uid="{00000000-0005-0000-0000-000079140000}"/>
    <cellStyle name="Normal 3 7 2 2 2" xfId="5237" xr:uid="{00000000-0005-0000-0000-00007A140000}"/>
    <cellStyle name="Normal 3 7 2 2 2 2" xfId="5238" xr:uid="{00000000-0005-0000-0000-00007B140000}"/>
    <cellStyle name="Normal 3 7 2 2 3" xfId="5239" xr:uid="{00000000-0005-0000-0000-00007C140000}"/>
    <cellStyle name="Normal 3 7 2 3" xfId="5240" xr:uid="{00000000-0005-0000-0000-00007D140000}"/>
    <cellStyle name="Normal 3 7 2 3 2" xfId="5241" xr:uid="{00000000-0005-0000-0000-00007E140000}"/>
    <cellStyle name="Normal 3 7 2 3 2 2" xfId="5242" xr:uid="{00000000-0005-0000-0000-00007F140000}"/>
    <cellStyle name="Normal 3 7 2 3 3" xfId="5243" xr:uid="{00000000-0005-0000-0000-000080140000}"/>
    <cellStyle name="Normal 3 7 2 4" xfId="5244" xr:uid="{00000000-0005-0000-0000-000081140000}"/>
    <cellStyle name="Normal 3 7 2 4 2" xfId="5245" xr:uid="{00000000-0005-0000-0000-000082140000}"/>
    <cellStyle name="Normal 3 7 2 4 2 2" xfId="5246" xr:uid="{00000000-0005-0000-0000-000083140000}"/>
    <cellStyle name="Normal 3 7 2 4 3" xfId="5247" xr:uid="{00000000-0005-0000-0000-000084140000}"/>
    <cellStyle name="Normal 3 7 2 5" xfId="5248" xr:uid="{00000000-0005-0000-0000-000085140000}"/>
    <cellStyle name="Normal 3 7 2 5 2" xfId="5249" xr:uid="{00000000-0005-0000-0000-000086140000}"/>
    <cellStyle name="Normal 3 7 2 5 2 2" xfId="5250" xr:uid="{00000000-0005-0000-0000-000087140000}"/>
    <cellStyle name="Normal 3 7 2 5 3" xfId="5251" xr:uid="{00000000-0005-0000-0000-000088140000}"/>
    <cellStyle name="Normal 3 7 2 6" xfId="5252" xr:uid="{00000000-0005-0000-0000-000089140000}"/>
    <cellStyle name="Normal 3 7 2 6 2" xfId="5253" xr:uid="{00000000-0005-0000-0000-00008A140000}"/>
    <cellStyle name="Normal 3 7 2 6 2 2" xfId="5254" xr:uid="{00000000-0005-0000-0000-00008B140000}"/>
    <cellStyle name="Normal 3 7 2 6 3" xfId="5255" xr:uid="{00000000-0005-0000-0000-00008C140000}"/>
    <cellStyle name="Normal 3 7 2 7" xfId="5256" xr:uid="{00000000-0005-0000-0000-00008D140000}"/>
    <cellStyle name="Normal 3 7 2 7 2" xfId="5257" xr:uid="{00000000-0005-0000-0000-00008E140000}"/>
    <cellStyle name="Normal 3 7 2 7 2 2" xfId="5258" xr:uid="{00000000-0005-0000-0000-00008F140000}"/>
    <cellStyle name="Normal 3 7 2 7 3" xfId="5259" xr:uid="{00000000-0005-0000-0000-000090140000}"/>
    <cellStyle name="Normal 3 7 2 8" xfId="5260" xr:uid="{00000000-0005-0000-0000-000091140000}"/>
    <cellStyle name="Normal 3 7 2 8 2" xfId="5261" xr:uid="{00000000-0005-0000-0000-000092140000}"/>
    <cellStyle name="Normal 3 7 2 8 2 2" xfId="5262" xr:uid="{00000000-0005-0000-0000-000093140000}"/>
    <cellStyle name="Normal 3 7 2 8 3" xfId="5263" xr:uid="{00000000-0005-0000-0000-000094140000}"/>
    <cellStyle name="Normal 3 7 2 9" xfId="5264" xr:uid="{00000000-0005-0000-0000-000095140000}"/>
    <cellStyle name="Normal 3 7 2 9 2" xfId="5265" xr:uid="{00000000-0005-0000-0000-000096140000}"/>
    <cellStyle name="Normal 3 7 2 9 2 2" xfId="5266" xr:uid="{00000000-0005-0000-0000-000097140000}"/>
    <cellStyle name="Normal 3 7 2 9 3" xfId="5267" xr:uid="{00000000-0005-0000-0000-000098140000}"/>
    <cellStyle name="Normal 3 7 3" xfId="5268" xr:uid="{00000000-0005-0000-0000-000099140000}"/>
    <cellStyle name="Normal 3 7 3 2" xfId="5269" xr:uid="{00000000-0005-0000-0000-00009A140000}"/>
    <cellStyle name="Normal 3 7 3 2 2" xfId="5270" xr:uid="{00000000-0005-0000-0000-00009B140000}"/>
    <cellStyle name="Normal 3 7 3 3" xfId="5271" xr:uid="{00000000-0005-0000-0000-00009C140000}"/>
    <cellStyle name="Normal 3 7 4" xfId="5272" xr:uid="{00000000-0005-0000-0000-00009D140000}"/>
    <cellStyle name="Normal 3 7 4 2" xfId="5273" xr:uid="{00000000-0005-0000-0000-00009E140000}"/>
    <cellStyle name="Normal 3 7 4 2 2" xfId="5274" xr:uid="{00000000-0005-0000-0000-00009F140000}"/>
    <cellStyle name="Normal 3 7 4 3" xfId="5275" xr:uid="{00000000-0005-0000-0000-0000A0140000}"/>
    <cellStyle name="Normal 3 7 5" xfId="5276" xr:uid="{00000000-0005-0000-0000-0000A1140000}"/>
    <cellStyle name="Normal 3 7 5 2" xfId="5277" xr:uid="{00000000-0005-0000-0000-0000A2140000}"/>
    <cellStyle name="Normal 3 7 5 2 2" xfId="5278" xr:uid="{00000000-0005-0000-0000-0000A3140000}"/>
    <cellStyle name="Normal 3 7 5 3" xfId="5279" xr:uid="{00000000-0005-0000-0000-0000A4140000}"/>
    <cellStyle name="Normal 3 7 6" xfId="5280" xr:uid="{00000000-0005-0000-0000-0000A5140000}"/>
    <cellStyle name="Normal 3 7 6 2" xfId="5281" xr:uid="{00000000-0005-0000-0000-0000A6140000}"/>
    <cellStyle name="Normal 3 7 6 2 2" xfId="5282" xr:uid="{00000000-0005-0000-0000-0000A7140000}"/>
    <cellStyle name="Normal 3 7 6 3" xfId="5283" xr:uid="{00000000-0005-0000-0000-0000A8140000}"/>
    <cellStyle name="Normal 3 7 7" xfId="5284" xr:uid="{00000000-0005-0000-0000-0000A9140000}"/>
    <cellStyle name="Normal 3 7 7 2" xfId="5285" xr:uid="{00000000-0005-0000-0000-0000AA140000}"/>
    <cellStyle name="Normal 3 7 7 2 2" xfId="5286" xr:uid="{00000000-0005-0000-0000-0000AB140000}"/>
    <cellStyle name="Normal 3 7 7 3" xfId="5287" xr:uid="{00000000-0005-0000-0000-0000AC140000}"/>
    <cellStyle name="Normal 3 7 8" xfId="5288" xr:uid="{00000000-0005-0000-0000-0000AD140000}"/>
    <cellStyle name="Normal 3 7 8 2" xfId="5289" xr:uid="{00000000-0005-0000-0000-0000AE140000}"/>
    <cellStyle name="Normal 3 7 8 2 2" xfId="5290" xr:uid="{00000000-0005-0000-0000-0000AF140000}"/>
    <cellStyle name="Normal 3 7 8 3" xfId="5291" xr:uid="{00000000-0005-0000-0000-0000B0140000}"/>
    <cellStyle name="Normal 3 7 9" xfId="5292" xr:uid="{00000000-0005-0000-0000-0000B1140000}"/>
    <cellStyle name="Normal 3 7 9 2" xfId="5293" xr:uid="{00000000-0005-0000-0000-0000B2140000}"/>
    <cellStyle name="Normal 3 7 9 2 2" xfId="5294" xr:uid="{00000000-0005-0000-0000-0000B3140000}"/>
    <cellStyle name="Normal 3 7 9 3" xfId="5295" xr:uid="{00000000-0005-0000-0000-0000B4140000}"/>
    <cellStyle name="Normal 3 70" xfId="5296" xr:uid="{00000000-0005-0000-0000-0000B5140000}"/>
    <cellStyle name="Normal 3 70 2" xfId="5297" xr:uid="{00000000-0005-0000-0000-0000B6140000}"/>
    <cellStyle name="Normal 3 70 2 2" xfId="5298" xr:uid="{00000000-0005-0000-0000-0000B7140000}"/>
    <cellStyle name="Normal 3 70 2 2 2" xfId="5299" xr:uid="{00000000-0005-0000-0000-0000B8140000}"/>
    <cellStyle name="Normal 3 70 2 3" xfId="5300" xr:uid="{00000000-0005-0000-0000-0000B9140000}"/>
    <cellStyle name="Normal 3 70 3" xfId="5301" xr:uid="{00000000-0005-0000-0000-0000BA140000}"/>
    <cellStyle name="Normal 3 70 3 2" xfId="5302" xr:uid="{00000000-0005-0000-0000-0000BB140000}"/>
    <cellStyle name="Normal 3 70 4" xfId="5303" xr:uid="{00000000-0005-0000-0000-0000BC140000}"/>
    <cellStyle name="Normal 3 71" xfId="5304" xr:uid="{00000000-0005-0000-0000-0000BD140000}"/>
    <cellStyle name="Normal 3 71 2" xfId="5305" xr:uid="{00000000-0005-0000-0000-0000BE140000}"/>
    <cellStyle name="Normal 3 71 2 2" xfId="5306" xr:uid="{00000000-0005-0000-0000-0000BF140000}"/>
    <cellStyle name="Normal 3 71 2 2 2" xfId="5307" xr:uid="{00000000-0005-0000-0000-0000C0140000}"/>
    <cellStyle name="Normal 3 71 2 3" xfId="5308" xr:uid="{00000000-0005-0000-0000-0000C1140000}"/>
    <cellStyle name="Normal 3 71 3" xfId="5309" xr:uid="{00000000-0005-0000-0000-0000C2140000}"/>
    <cellStyle name="Normal 3 71 3 2" xfId="5310" xr:uid="{00000000-0005-0000-0000-0000C3140000}"/>
    <cellStyle name="Normal 3 71 4" xfId="5311" xr:uid="{00000000-0005-0000-0000-0000C4140000}"/>
    <cellStyle name="Normal 3 72" xfId="5312" xr:uid="{00000000-0005-0000-0000-0000C5140000}"/>
    <cellStyle name="Normal 3 72 2" xfId="5313" xr:uid="{00000000-0005-0000-0000-0000C6140000}"/>
    <cellStyle name="Normal 3 72 2 2" xfId="5314" xr:uid="{00000000-0005-0000-0000-0000C7140000}"/>
    <cellStyle name="Normal 3 72 2 2 2" xfId="5315" xr:uid="{00000000-0005-0000-0000-0000C8140000}"/>
    <cellStyle name="Normal 3 72 2 3" xfId="5316" xr:uid="{00000000-0005-0000-0000-0000C9140000}"/>
    <cellStyle name="Normal 3 72 3" xfId="5317" xr:uid="{00000000-0005-0000-0000-0000CA140000}"/>
    <cellStyle name="Normal 3 72 3 2" xfId="5318" xr:uid="{00000000-0005-0000-0000-0000CB140000}"/>
    <cellStyle name="Normal 3 72 4" xfId="5319" xr:uid="{00000000-0005-0000-0000-0000CC140000}"/>
    <cellStyle name="Normal 3 73" xfId="5320" xr:uid="{00000000-0005-0000-0000-0000CD140000}"/>
    <cellStyle name="Normal 3 73 2" xfId="5321" xr:uid="{00000000-0005-0000-0000-0000CE140000}"/>
    <cellStyle name="Normal 3 73 2 2" xfId="5322" xr:uid="{00000000-0005-0000-0000-0000CF140000}"/>
    <cellStyle name="Normal 3 73 2 2 2" xfId="5323" xr:uid="{00000000-0005-0000-0000-0000D0140000}"/>
    <cellStyle name="Normal 3 73 2 3" xfId="5324" xr:uid="{00000000-0005-0000-0000-0000D1140000}"/>
    <cellStyle name="Normal 3 73 3" xfId="5325" xr:uid="{00000000-0005-0000-0000-0000D2140000}"/>
    <cellStyle name="Normal 3 73 3 2" xfId="5326" xr:uid="{00000000-0005-0000-0000-0000D3140000}"/>
    <cellStyle name="Normal 3 73 4" xfId="5327" xr:uid="{00000000-0005-0000-0000-0000D4140000}"/>
    <cellStyle name="Normal 3 74" xfId="5328" xr:uid="{00000000-0005-0000-0000-0000D5140000}"/>
    <cellStyle name="Normal 3 74 2" xfId="5329" xr:uid="{00000000-0005-0000-0000-0000D6140000}"/>
    <cellStyle name="Normal 3 74 2 2" xfId="5330" xr:uid="{00000000-0005-0000-0000-0000D7140000}"/>
    <cellStyle name="Normal 3 74 3" xfId="5331" xr:uid="{00000000-0005-0000-0000-0000D8140000}"/>
    <cellStyle name="Normal 3 75" xfId="5332" xr:uid="{00000000-0005-0000-0000-0000D9140000}"/>
    <cellStyle name="Normal 3 75 2" xfId="5333" xr:uid="{00000000-0005-0000-0000-0000DA140000}"/>
    <cellStyle name="Normal 3 75 2 2" xfId="5334" xr:uid="{00000000-0005-0000-0000-0000DB140000}"/>
    <cellStyle name="Normal 3 75 3" xfId="5335" xr:uid="{00000000-0005-0000-0000-0000DC140000}"/>
    <cellStyle name="Normal 3 76" xfId="5336" xr:uid="{00000000-0005-0000-0000-0000DD140000}"/>
    <cellStyle name="Normal 3 8" xfId="5337" xr:uid="{00000000-0005-0000-0000-0000DE140000}"/>
    <cellStyle name="Normal 3 8 10" xfId="5338" xr:uid="{00000000-0005-0000-0000-0000DF140000}"/>
    <cellStyle name="Normal 3 8 10 2" xfId="5339" xr:uid="{00000000-0005-0000-0000-0000E0140000}"/>
    <cellStyle name="Normal 3 8 10 2 2" xfId="5340" xr:uid="{00000000-0005-0000-0000-0000E1140000}"/>
    <cellStyle name="Normal 3 8 10 3" xfId="5341" xr:uid="{00000000-0005-0000-0000-0000E2140000}"/>
    <cellStyle name="Normal 3 8 11" xfId="5342" xr:uid="{00000000-0005-0000-0000-0000E3140000}"/>
    <cellStyle name="Normal 3 8 11 2" xfId="5343" xr:uid="{00000000-0005-0000-0000-0000E4140000}"/>
    <cellStyle name="Normal 3 8 11 2 2" xfId="5344" xr:uid="{00000000-0005-0000-0000-0000E5140000}"/>
    <cellStyle name="Normal 3 8 11 3" xfId="5345" xr:uid="{00000000-0005-0000-0000-0000E6140000}"/>
    <cellStyle name="Normal 3 8 12" xfId="5346" xr:uid="{00000000-0005-0000-0000-0000E7140000}"/>
    <cellStyle name="Normal 3 8 12 2" xfId="5347" xr:uid="{00000000-0005-0000-0000-0000E8140000}"/>
    <cellStyle name="Normal 3 8 12 2 2" xfId="5348" xr:uid="{00000000-0005-0000-0000-0000E9140000}"/>
    <cellStyle name="Normal 3 8 12 3" xfId="5349" xr:uid="{00000000-0005-0000-0000-0000EA140000}"/>
    <cellStyle name="Normal 3 8 13" xfId="5350" xr:uid="{00000000-0005-0000-0000-0000EB140000}"/>
    <cellStyle name="Normal 3 8 13 2" xfId="5351" xr:uid="{00000000-0005-0000-0000-0000EC140000}"/>
    <cellStyle name="Normal 3 8 13 2 2" xfId="5352" xr:uid="{00000000-0005-0000-0000-0000ED140000}"/>
    <cellStyle name="Normal 3 8 13 3" xfId="5353" xr:uid="{00000000-0005-0000-0000-0000EE140000}"/>
    <cellStyle name="Normal 3 8 14" xfId="5354" xr:uid="{00000000-0005-0000-0000-0000EF140000}"/>
    <cellStyle name="Normal 3 8 14 2" xfId="5355" xr:uid="{00000000-0005-0000-0000-0000F0140000}"/>
    <cellStyle name="Normal 3 8 15" xfId="5356" xr:uid="{00000000-0005-0000-0000-0000F1140000}"/>
    <cellStyle name="Normal 3 8 2" xfId="5357" xr:uid="{00000000-0005-0000-0000-0000F2140000}"/>
    <cellStyle name="Normal 3 8 2 10" xfId="5358" xr:uid="{00000000-0005-0000-0000-0000F3140000}"/>
    <cellStyle name="Normal 3 8 2 10 2" xfId="5359" xr:uid="{00000000-0005-0000-0000-0000F4140000}"/>
    <cellStyle name="Normal 3 8 2 10 2 2" xfId="5360" xr:uid="{00000000-0005-0000-0000-0000F5140000}"/>
    <cellStyle name="Normal 3 8 2 10 3" xfId="5361" xr:uid="{00000000-0005-0000-0000-0000F6140000}"/>
    <cellStyle name="Normal 3 8 2 11" xfId="5362" xr:uid="{00000000-0005-0000-0000-0000F7140000}"/>
    <cellStyle name="Normal 3 8 2 11 2" xfId="5363" xr:uid="{00000000-0005-0000-0000-0000F8140000}"/>
    <cellStyle name="Normal 3 8 2 11 2 2" xfId="5364" xr:uid="{00000000-0005-0000-0000-0000F9140000}"/>
    <cellStyle name="Normal 3 8 2 11 3" xfId="5365" xr:uid="{00000000-0005-0000-0000-0000FA140000}"/>
    <cellStyle name="Normal 3 8 2 12" xfId="5366" xr:uid="{00000000-0005-0000-0000-0000FB140000}"/>
    <cellStyle name="Normal 3 8 2 12 2" xfId="5367" xr:uid="{00000000-0005-0000-0000-0000FC140000}"/>
    <cellStyle name="Normal 3 8 2 12 2 2" xfId="5368" xr:uid="{00000000-0005-0000-0000-0000FD140000}"/>
    <cellStyle name="Normal 3 8 2 12 3" xfId="5369" xr:uid="{00000000-0005-0000-0000-0000FE140000}"/>
    <cellStyle name="Normal 3 8 2 13" xfId="5370" xr:uid="{00000000-0005-0000-0000-0000FF140000}"/>
    <cellStyle name="Normal 3 8 2 13 2" xfId="5371" xr:uid="{00000000-0005-0000-0000-000000150000}"/>
    <cellStyle name="Normal 3 8 2 14" xfId="5372" xr:uid="{00000000-0005-0000-0000-000001150000}"/>
    <cellStyle name="Normal 3 8 2 2" xfId="5373" xr:uid="{00000000-0005-0000-0000-000002150000}"/>
    <cellStyle name="Normal 3 8 2 2 2" xfId="5374" xr:uid="{00000000-0005-0000-0000-000003150000}"/>
    <cellStyle name="Normal 3 8 2 2 2 2" xfId="5375" xr:uid="{00000000-0005-0000-0000-000004150000}"/>
    <cellStyle name="Normal 3 8 2 2 3" xfId="5376" xr:uid="{00000000-0005-0000-0000-000005150000}"/>
    <cellStyle name="Normal 3 8 2 3" xfId="5377" xr:uid="{00000000-0005-0000-0000-000006150000}"/>
    <cellStyle name="Normal 3 8 2 3 2" xfId="5378" xr:uid="{00000000-0005-0000-0000-000007150000}"/>
    <cellStyle name="Normal 3 8 2 3 2 2" xfId="5379" xr:uid="{00000000-0005-0000-0000-000008150000}"/>
    <cellStyle name="Normal 3 8 2 3 3" xfId="5380" xr:uid="{00000000-0005-0000-0000-000009150000}"/>
    <cellStyle name="Normal 3 8 2 4" xfId="5381" xr:uid="{00000000-0005-0000-0000-00000A150000}"/>
    <cellStyle name="Normal 3 8 2 4 2" xfId="5382" xr:uid="{00000000-0005-0000-0000-00000B150000}"/>
    <cellStyle name="Normal 3 8 2 4 2 2" xfId="5383" xr:uid="{00000000-0005-0000-0000-00000C150000}"/>
    <cellStyle name="Normal 3 8 2 4 3" xfId="5384" xr:uid="{00000000-0005-0000-0000-00000D150000}"/>
    <cellStyle name="Normal 3 8 2 5" xfId="5385" xr:uid="{00000000-0005-0000-0000-00000E150000}"/>
    <cellStyle name="Normal 3 8 2 5 2" xfId="5386" xr:uid="{00000000-0005-0000-0000-00000F150000}"/>
    <cellStyle name="Normal 3 8 2 5 2 2" xfId="5387" xr:uid="{00000000-0005-0000-0000-000010150000}"/>
    <cellStyle name="Normal 3 8 2 5 3" xfId="5388" xr:uid="{00000000-0005-0000-0000-000011150000}"/>
    <cellStyle name="Normal 3 8 2 6" xfId="5389" xr:uid="{00000000-0005-0000-0000-000012150000}"/>
    <cellStyle name="Normal 3 8 2 6 2" xfId="5390" xr:uid="{00000000-0005-0000-0000-000013150000}"/>
    <cellStyle name="Normal 3 8 2 6 2 2" xfId="5391" xr:uid="{00000000-0005-0000-0000-000014150000}"/>
    <cellStyle name="Normal 3 8 2 6 3" xfId="5392" xr:uid="{00000000-0005-0000-0000-000015150000}"/>
    <cellStyle name="Normal 3 8 2 7" xfId="5393" xr:uid="{00000000-0005-0000-0000-000016150000}"/>
    <cellStyle name="Normal 3 8 2 7 2" xfId="5394" xr:uid="{00000000-0005-0000-0000-000017150000}"/>
    <cellStyle name="Normal 3 8 2 7 2 2" xfId="5395" xr:uid="{00000000-0005-0000-0000-000018150000}"/>
    <cellStyle name="Normal 3 8 2 7 3" xfId="5396" xr:uid="{00000000-0005-0000-0000-000019150000}"/>
    <cellStyle name="Normal 3 8 2 8" xfId="5397" xr:uid="{00000000-0005-0000-0000-00001A150000}"/>
    <cellStyle name="Normal 3 8 2 8 2" xfId="5398" xr:uid="{00000000-0005-0000-0000-00001B150000}"/>
    <cellStyle name="Normal 3 8 2 8 2 2" xfId="5399" xr:uid="{00000000-0005-0000-0000-00001C150000}"/>
    <cellStyle name="Normal 3 8 2 8 3" xfId="5400" xr:uid="{00000000-0005-0000-0000-00001D150000}"/>
    <cellStyle name="Normal 3 8 2 9" xfId="5401" xr:uid="{00000000-0005-0000-0000-00001E150000}"/>
    <cellStyle name="Normal 3 8 2 9 2" xfId="5402" xr:uid="{00000000-0005-0000-0000-00001F150000}"/>
    <cellStyle name="Normal 3 8 2 9 2 2" xfId="5403" xr:uid="{00000000-0005-0000-0000-000020150000}"/>
    <cellStyle name="Normal 3 8 2 9 3" xfId="5404" xr:uid="{00000000-0005-0000-0000-000021150000}"/>
    <cellStyle name="Normal 3 8 3" xfId="5405" xr:uid="{00000000-0005-0000-0000-000022150000}"/>
    <cellStyle name="Normal 3 8 3 2" xfId="5406" xr:uid="{00000000-0005-0000-0000-000023150000}"/>
    <cellStyle name="Normal 3 8 3 2 2" xfId="5407" xr:uid="{00000000-0005-0000-0000-000024150000}"/>
    <cellStyle name="Normal 3 8 3 3" xfId="5408" xr:uid="{00000000-0005-0000-0000-000025150000}"/>
    <cellStyle name="Normal 3 8 4" xfId="5409" xr:uid="{00000000-0005-0000-0000-000026150000}"/>
    <cellStyle name="Normal 3 8 4 2" xfId="5410" xr:uid="{00000000-0005-0000-0000-000027150000}"/>
    <cellStyle name="Normal 3 8 4 2 2" xfId="5411" xr:uid="{00000000-0005-0000-0000-000028150000}"/>
    <cellStyle name="Normal 3 8 4 3" xfId="5412" xr:uid="{00000000-0005-0000-0000-000029150000}"/>
    <cellStyle name="Normal 3 8 5" xfId="5413" xr:uid="{00000000-0005-0000-0000-00002A150000}"/>
    <cellStyle name="Normal 3 8 5 2" xfId="5414" xr:uid="{00000000-0005-0000-0000-00002B150000}"/>
    <cellStyle name="Normal 3 8 5 2 2" xfId="5415" xr:uid="{00000000-0005-0000-0000-00002C150000}"/>
    <cellStyle name="Normal 3 8 5 3" xfId="5416" xr:uid="{00000000-0005-0000-0000-00002D150000}"/>
    <cellStyle name="Normal 3 8 6" xfId="5417" xr:uid="{00000000-0005-0000-0000-00002E150000}"/>
    <cellStyle name="Normal 3 8 6 2" xfId="5418" xr:uid="{00000000-0005-0000-0000-00002F150000}"/>
    <cellStyle name="Normal 3 8 6 2 2" xfId="5419" xr:uid="{00000000-0005-0000-0000-000030150000}"/>
    <cellStyle name="Normal 3 8 6 3" xfId="5420" xr:uid="{00000000-0005-0000-0000-000031150000}"/>
    <cellStyle name="Normal 3 8 7" xfId="5421" xr:uid="{00000000-0005-0000-0000-000032150000}"/>
    <cellStyle name="Normal 3 8 7 2" xfId="5422" xr:uid="{00000000-0005-0000-0000-000033150000}"/>
    <cellStyle name="Normal 3 8 7 2 2" xfId="5423" xr:uid="{00000000-0005-0000-0000-000034150000}"/>
    <cellStyle name="Normal 3 8 7 3" xfId="5424" xr:uid="{00000000-0005-0000-0000-000035150000}"/>
    <cellStyle name="Normal 3 8 8" xfId="5425" xr:uid="{00000000-0005-0000-0000-000036150000}"/>
    <cellStyle name="Normal 3 8 8 2" xfId="5426" xr:uid="{00000000-0005-0000-0000-000037150000}"/>
    <cellStyle name="Normal 3 8 8 2 2" xfId="5427" xr:uid="{00000000-0005-0000-0000-000038150000}"/>
    <cellStyle name="Normal 3 8 8 3" xfId="5428" xr:uid="{00000000-0005-0000-0000-000039150000}"/>
    <cellStyle name="Normal 3 8 9" xfId="5429" xr:uid="{00000000-0005-0000-0000-00003A150000}"/>
    <cellStyle name="Normal 3 8 9 2" xfId="5430" xr:uid="{00000000-0005-0000-0000-00003B150000}"/>
    <cellStyle name="Normal 3 8 9 2 2" xfId="5431" xr:uid="{00000000-0005-0000-0000-00003C150000}"/>
    <cellStyle name="Normal 3 8 9 3" xfId="5432" xr:uid="{00000000-0005-0000-0000-00003D150000}"/>
    <cellStyle name="Normal 3 9" xfId="5433" xr:uid="{00000000-0005-0000-0000-00003E150000}"/>
    <cellStyle name="Normal 3 9 10" xfId="5434" xr:uid="{00000000-0005-0000-0000-00003F150000}"/>
    <cellStyle name="Normal 3 9 10 2" xfId="5435" xr:uid="{00000000-0005-0000-0000-000040150000}"/>
    <cellStyle name="Normal 3 9 10 2 2" xfId="5436" xr:uid="{00000000-0005-0000-0000-000041150000}"/>
    <cellStyle name="Normal 3 9 10 3" xfId="5437" xr:uid="{00000000-0005-0000-0000-000042150000}"/>
    <cellStyle name="Normal 3 9 11" xfId="5438" xr:uid="{00000000-0005-0000-0000-000043150000}"/>
    <cellStyle name="Normal 3 9 11 2" xfId="5439" xr:uid="{00000000-0005-0000-0000-000044150000}"/>
    <cellStyle name="Normal 3 9 11 2 2" xfId="5440" xr:uid="{00000000-0005-0000-0000-000045150000}"/>
    <cellStyle name="Normal 3 9 11 3" xfId="5441" xr:uid="{00000000-0005-0000-0000-000046150000}"/>
    <cellStyle name="Normal 3 9 12" xfId="5442" xr:uid="{00000000-0005-0000-0000-000047150000}"/>
    <cellStyle name="Normal 3 9 12 2" xfId="5443" xr:uid="{00000000-0005-0000-0000-000048150000}"/>
    <cellStyle name="Normal 3 9 12 2 2" xfId="5444" xr:uid="{00000000-0005-0000-0000-000049150000}"/>
    <cellStyle name="Normal 3 9 12 3" xfId="5445" xr:uid="{00000000-0005-0000-0000-00004A150000}"/>
    <cellStyle name="Normal 3 9 13" xfId="5446" xr:uid="{00000000-0005-0000-0000-00004B150000}"/>
    <cellStyle name="Normal 3 9 13 2" xfId="5447" xr:uid="{00000000-0005-0000-0000-00004C150000}"/>
    <cellStyle name="Normal 3 9 13 2 2" xfId="5448" xr:uid="{00000000-0005-0000-0000-00004D150000}"/>
    <cellStyle name="Normal 3 9 13 3" xfId="5449" xr:uid="{00000000-0005-0000-0000-00004E150000}"/>
    <cellStyle name="Normal 3 9 14" xfId="5450" xr:uid="{00000000-0005-0000-0000-00004F150000}"/>
    <cellStyle name="Normal 3 9 14 2" xfId="5451" xr:uid="{00000000-0005-0000-0000-000050150000}"/>
    <cellStyle name="Normal 3 9 15" xfId="5452" xr:uid="{00000000-0005-0000-0000-000051150000}"/>
    <cellStyle name="Normal 3 9 2" xfId="5453" xr:uid="{00000000-0005-0000-0000-000052150000}"/>
    <cellStyle name="Normal 3 9 2 10" xfId="5454" xr:uid="{00000000-0005-0000-0000-000053150000}"/>
    <cellStyle name="Normal 3 9 2 10 2" xfId="5455" xr:uid="{00000000-0005-0000-0000-000054150000}"/>
    <cellStyle name="Normal 3 9 2 10 2 2" xfId="5456" xr:uid="{00000000-0005-0000-0000-000055150000}"/>
    <cellStyle name="Normal 3 9 2 10 3" xfId="5457" xr:uid="{00000000-0005-0000-0000-000056150000}"/>
    <cellStyle name="Normal 3 9 2 11" xfId="5458" xr:uid="{00000000-0005-0000-0000-000057150000}"/>
    <cellStyle name="Normal 3 9 2 11 2" xfId="5459" xr:uid="{00000000-0005-0000-0000-000058150000}"/>
    <cellStyle name="Normal 3 9 2 11 2 2" xfId="5460" xr:uid="{00000000-0005-0000-0000-000059150000}"/>
    <cellStyle name="Normal 3 9 2 11 3" xfId="5461" xr:uid="{00000000-0005-0000-0000-00005A150000}"/>
    <cellStyle name="Normal 3 9 2 12" xfId="5462" xr:uid="{00000000-0005-0000-0000-00005B150000}"/>
    <cellStyle name="Normal 3 9 2 12 2" xfId="5463" xr:uid="{00000000-0005-0000-0000-00005C150000}"/>
    <cellStyle name="Normal 3 9 2 12 2 2" xfId="5464" xr:uid="{00000000-0005-0000-0000-00005D150000}"/>
    <cellStyle name="Normal 3 9 2 12 3" xfId="5465" xr:uid="{00000000-0005-0000-0000-00005E150000}"/>
    <cellStyle name="Normal 3 9 2 13" xfId="5466" xr:uid="{00000000-0005-0000-0000-00005F150000}"/>
    <cellStyle name="Normal 3 9 2 13 2" xfId="5467" xr:uid="{00000000-0005-0000-0000-000060150000}"/>
    <cellStyle name="Normal 3 9 2 14" xfId="5468" xr:uid="{00000000-0005-0000-0000-000061150000}"/>
    <cellStyle name="Normal 3 9 2 2" xfId="5469" xr:uid="{00000000-0005-0000-0000-000062150000}"/>
    <cellStyle name="Normal 3 9 2 2 2" xfId="5470" xr:uid="{00000000-0005-0000-0000-000063150000}"/>
    <cellStyle name="Normal 3 9 2 2 2 2" xfId="5471" xr:uid="{00000000-0005-0000-0000-000064150000}"/>
    <cellStyle name="Normal 3 9 2 2 3" xfId="5472" xr:uid="{00000000-0005-0000-0000-000065150000}"/>
    <cellStyle name="Normal 3 9 2 3" xfId="5473" xr:uid="{00000000-0005-0000-0000-000066150000}"/>
    <cellStyle name="Normal 3 9 2 3 2" xfId="5474" xr:uid="{00000000-0005-0000-0000-000067150000}"/>
    <cellStyle name="Normal 3 9 2 3 2 2" xfId="5475" xr:uid="{00000000-0005-0000-0000-000068150000}"/>
    <cellStyle name="Normal 3 9 2 3 3" xfId="5476" xr:uid="{00000000-0005-0000-0000-000069150000}"/>
    <cellStyle name="Normal 3 9 2 4" xfId="5477" xr:uid="{00000000-0005-0000-0000-00006A150000}"/>
    <cellStyle name="Normal 3 9 2 4 2" xfId="5478" xr:uid="{00000000-0005-0000-0000-00006B150000}"/>
    <cellStyle name="Normal 3 9 2 4 2 2" xfId="5479" xr:uid="{00000000-0005-0000-0000-00006C150000}"/>
    <cellStyle name="Normal 3 9 2 4 3" xfId="5480" xr:uid="{00000000-0005-0000-0000-00006D150000}"/>
    <cellStyle name="Normal 3 9 2 5" xfId="5481" xr:uid="{00000000-0005-0000-0000-00006E150000}"/>
    <cellStyle name="Normal 3 9 2 5 2" xfId="5482" xr:uid="{00000000-0005-0000-0000-00006F150000}"/>
    <cellStyle name="Normal 3 9 2 5 2 2" xfId="5483" xr:uid="{00000000-0005-0000-0000-000070150000}"/>
    <cellStyle name="Normal 3 9 2 5 3" xfId="5484" xr:uid="{00000000-0005-0000-0000-000071150000}"/>
    <cellStyle name="Normal 3 9 2 6" xfId="5485" xr:uid="{00000000-0005-0000-0000-000072150000}"/>
    <cellStyle name="Normal 3 9 2 6 2" xfId="5486" xr:uid="{00000000-0005-0000-0000-000073150000}"/>
    <cellStyle name="Normal 3 9 2 6 2 2" xfId="5487" xr:uid="{00000000-0005-0000-0000-000074150000}"/>
    <cellStyle name="Normal 3 9 2 6 3" xfId="5488" xr:uid="{00000000-0005-0000-0000-000075150000}"/>
    <cellStyle name="Normal 3 9 2 7" xfId="5489" xr:uid="{00000000-0005-0000-0000-000076150000}"/>
    <cellStyle name="Normal 3 9 2 7 2" xfId="5490" xr:uid="{00000000-0005-0000-0000-000077150000}"/>
    <cellStyle name="Normal 3 9 2 7 2 2" xfId="5491" xr:uid="{00000000-0005-0000-0000-000078150000}"/>
    <cellStyle name="Normal 3 9 2 7 3" xfId="5492" xr:uid="{00000000-0005-0000-0000-000079150000}"/>
    <cellStyle name="Normal 3 9 2 8" xfId="5493" xr:uid="{00000000-0005-0000-0000-00007A150000}"/>
    <cellStyle name="Normal 3 9 2 8 2" xfId="5494" xr:uid="{00000000-0005-0000-0000-00007B150000}"/>
    <cellStyle name="Normal 3 9 2 8 2 2" xfId="5495" xr:uid="{00000000-0005-0000-0000-00007C150000}"/>
    <cellStyle name="Normal 3 9 2 8 3" xfId="5496" xr:uid="{00000000-0005-0000-0000-00007D150000}"/>
    <cellStyle name="Normal 3 9 2 9" xfId="5497" xr:uid="{00000000-0005-0000-0000-00007E150000}"/>
    <cellStyle name="Normal 3 9 2 9 2" xfId="5498" xr:uid="{00000000-0005-0000-0000-00007F150000}"/>
    <cellStyle name="Normal 3 9 2 9 2 2" xfId="5499" xr:uid="{00000000-0005-0000-0000-000080150000}"/>
    <cellStyle name="Normal 3 9 2 9 3" xfId="5500" xr:uid="{00000000-0005-0000-0000-000081150000}"/>
    <cellStyle name="Normal 3 9 3" xfId="5501" xr:uid="{00000000-0005-0000-0000-000082150000}"/>
    <cellStyle name="Normal 3 9 3 2" xfId="5502" xr:uid="{00000000-0005-0000-0000-000083150000}"/>
    <cellStyle name="Normal 3 9 3 2 2" xfId="5503" xr:uid="{00000000-0005-0000-0000-000084150000}"/>
    <cellStyle name="Normal 3 9 3 3" xfId="5504" xr:uid="{00000000-0005-0000-0000-000085150000}"/>
    <cellStyle name="Normal 3 9 4" xfId="5505" xr:uid="{00000000-0005-0000-0000-000086150000}"/>
    <cellStyle name="Normal 3 9 4 2" xfId="5506" xr:uid="{00000000-0005-0000-0000-000087150000}"/>
    <cellStyle name="Normal 3 9 4 2 2" xfId="5507" xr:uid="{00000000-0005-0000-0000-000088150000}"/>
    <cellStyle name="Normal 3 9 4 3" xfId="5508" xr:uid="{00000000-0005-0000-0000-000089150000}"/>
    <cellStyle name="Normal 3 9 5" xfId="5509" xr:uid="{00000000-0005-0000-0000-00008A150000}"/>
    <cellStyle name="Normal 3 9 5 2" xfId="5510" xr:uid="{00000000-0005-0000-0000-00008B150000}"/>
    <cellStyle name="Normal 3 9 5 2 2" xfId="5511" xr:uid="{00000000-0005-0000-0000-00008C150000}"/>
    <cellStyle name="Normal 3 9 5 3" xfId="5512" xr:uid="{00000000-0005-0000-0000-00008D150000}"/>
    <cellStyle name="Normal 3 9 6" xfId="5513" xr:uid="{00000000-0005-0000-0000-00008E150000}"/>
    <cellStyle name="Normal 3 9 6 2" xfId="5514" xr:uid="{00000000-0005-0000-0000-00008F150000}"/>
    <cellStyle name="Normal 3 9 6 2 2" xfId="5515" xr:uid="{00000000-0005-0000-0000-000090150000}"/>
    <cellStyle name="Normal 3 9 6 3" xfId="5516" xr:uid="{00000000-0005-0000-0000-000091150000}"/>
    <cellStyle name="Normal 3 9 7" xfId="5517" xr:uid="{00000000-0005-0000-0000-000092150000}"/>
    <cellStyle name="Normal 3 9 7 2" xfId="5518" xr:uid="{00000000-0005-0000-0000-000093150000}"/>
    <cellStyle name="Normal 3 9 7 2 2" xfId="5519" xr:uid="{00000000-0005-0000-0000-000094150000}"/>
    <cellStyle name="Normal 3 9 7 3" xfId="5520" xr:uid="{00000000-0005-0000-0000-000095150000}"/>
    <cellStyle name="Normal 3 9 8" xfId="5521" xr:uid="{00000000-0005-0000-0000-000096150000}"/>
    <cellStyle name="Normal 3 9 8 2" xfId="5522" xr:uid="{00000000-0005-0000-0000-000097150000}"/>
    <cellStyle name="Normal 3 9 8 2 2" xfId="5523" xr:uid="{00000000-0005-0000-0000-000098150000}"/>
    <cellStyle name="Normal 3 9 8 3" xfId="5524" xr:uid="{00000000-0005-0000-0000-000099150000}"/>
    <cellStyle name="Normal 3 9 9" xfId="5525" xr:uid="{00000000-0005-0000-0000-00009A150000}"/>
    <cellStyle name="Normal 3 9 9 2" xfId="5526" xr:uid="{00000000-0005-0000-0000-00009B150000}"/>
    <cellStyle name="Normal 3 9 9 2 2" xfId="5527" xr:uid="{00000000-0005-0000-0000-00009C150000}"/>
    <cellStyle name="Normal 3 9 9 3" xfId="5528" xr:uid="{00000000-0005-0000-0000-00009D150000}"/>
    <cellStyle name="Normal 3_ADM-INGENIEROS" xfId="5529" xr:uid="{00000000-0005-0000-0000-00009E150000}"/>
    <cellStyle name="Normal 30" xfId="5530" xr:uid="{00000000-0005-0000-0000-00009F150000}"/>
    <cellStyle name="Normal 31" xfId="5531" xr:uid="{00000000-0005-0000-0000-0000A0150000}"/>
    <cellStyle name="Normal 31 2" xfId="5532" xr:uid="{00000000-0005-0000-0000-0000A1150000}"/>
    <cellStyle name="Normal 31 3" xfId="5533" xr:uid="{00000000-0005-0000-0000-0000A2150000}"/>
    <cellStyle name="Normal 31 4" xfId="5534" xr:uid="{00000000-0005-0000-0000-0000A3150000}"/>
    <cellStyle name="Normal 32" xfId="5535" xr:uid="{00000000-0005-0000-0000-0000A4150000}"/>
    <cellStyle name="Normal 33" xfId="5536" xr:uid="{00000000-0005-0000-0000-0000A5150000}"/>
    <cellStyle name="Normal 34" xfId="5537" xr:uid="{00000000-0005-0000-0000-0000A6150000}"/>
    <cellStyle name="Normal 35" xfId="5538" xr:uid="{00000000-0005-0000-0000-0000A7150000}"/>
    <cellStyle name="Normal 36" xfId="5539" xr:uid="{00000000-0005-0000-0000-0000A8150000}"/>
    <cellStyle name="Normal 37" xfId="5540" xr:uid="{00000000-0005-0000-0000-0000A9150000}"/>
    <cellStyle name="Normal 38" xfId="5541" xr:uid="{00000000-0005-0000-0000-0000AA150000}"/>
    <cellStyle name="Normal 39" xfId="5542" xr:uid="{00000000-0005-0000-0000-0000AB150000}"/>
    <cellStyle name="Normal 4" xfId="5543" xr:uid="{00000000-0005-0000-0000-0000AC150000}"/>
    <cellStyle name="Normal 4 10" xfId="5544" xr:uid="{00000000-0005-0000-0000-0000AD150000}"/>
    <cellStyle name="Normal 4 10 2" xfId="5545" xr:uid="{00000000-0005-0000-0000-0000AE150000}"/>
    <cellStyle name="Normal 4 10 2 2" xfId="5546" xr:uid="{00000000-0005-0000-0000-0000AF150000}"/>
    <cellStyle name="Normal 4 10 2 2 2" xfId="5547" xr:uid="{00000000-0005-0000-0000-0000B0150000}"/>
    <cellStyle name="Normal 4 10 2 3" xfId="5548" xr:uid="{00000000-0005-0000-0000-0000B1150000}"/>
    <cellStyle name="Normal 4 10 3" xfId="5549" xr:uid="{00000000-0005-0000-0000-0000B2150000}"/>
    <cellStyle name="Normal 4 10 3 2" xfId="5550" xr:uid="{00000000-0005-0000-0000-0000B3150000}"/>
    <cellStyle name="Normal 4 10 3 2 2" xfId="5551" xr:uid="{00000000-0005-0000-0000-0000B4150000}"/>
    <cellStyle name="Normal 4 10 3 3" xfId="5552" xr:uid="{00000000-0005-0000-0000-0000B5150000}"/>
    <cellStyle name="Normal 4 10 4" xfId="5553" xr:uid="{00000000-0005-0000-0000-0000B6150000}"/>
    <cellStyle name="Normal 4 10 4 2" xfId="5554" xr:uid="{00000000-0005-0000-0000-0000B7150000}"/>
    <cellStyle name="Normal 4 10 4 2 2" xfId="5555" xr:uid="{00000000-0005-0000-0000-0000B8150000}"/>
    <cellStyle name="Normal 4 10 4 3" xfId="5556" xr:uid="{00000000-0005-0000-0000-0000B9150000}"/>
    <cellStyle name="Normal 4 10 5" xfId="5557" xr:uid="{00000000-0005-0000-0000-0000BA150000}"/>
    <cellStyle name="Normal 4 10 5 2" xfId="5558" xr:uid="{00000000-0005-0000-0000-0000BB150000}"/>
    <cellStyle name="Normal 4 10 6" xfId="5559" xr:uid="{00000000-0005-0000-0000-0000BC150000}"/>
    <cellStyle name="Normal 4 11" xfId="5560" xr:uid="{00000000-0005-0000-0000-0000BD150000}"/>
    <cellStyle name="Normal 4 11 2" xfId="5561" xr:uid="{00000000-0005-0000-0000-0000BE150000}"/>
    <cellStyle name="Normal 4 11 2 2" xfId="5562" xr:uid="{00000000-0005-0000-0000-0000BF150000}"/>
    <cellStyle name="Normal 4 11 2 2 2" xfId="5563" xr:uid="{00000000-0005-0000-0000-0000C0150000}"/>
    <cellStyle name="Normal 4 11 2 3" xfId="5564" xr:uid="{00000000-0005-0000-0000-0000C1150000}"/>
    <cellStyle name="Normal 4 11 3" xfId="5565" xr:uid="{00000000-0005-0000-0000-0000C2150000}"/>
    <cellStyle name="Normal 4 11 3 2" xfId="5566" xr:uid="{00000000-0005-0000-0000-0000C3150000}"/>
    <cellStyle name="Normal 4 11 3 2 2" xfId="5567" xr:uid="{00000000-0005-0000-0000-0000C4150000}"/>
    <cellStyle name="Normal 4 11 3 3" xfId="5568" xr:uid="{00000000-0005-0000-0000-0000C5150000}"/>
    <cellStyle name="Normal 4 11 4" xfId="5569" xr:uid="{00000000-0005-0000-0000-0000C6150000}"/>
    <cellStyle name="Normal 4 11 4 2" xfId="5570" xr:uid="{00000000-0005-0000-0000-0000C7150000}"/>
    <cellStyle name="Normal 4 11 4 2 2" xfId="5571" xr:uid="{00000000-0005-0000-0000-0000C8150000}"/>
    <cellStyle name="Normal 4 11 4 3" xfId="5572" xr:uid="{00000000-0005-0000-0000-0000C9150000}"/>
    <cellStyle name="Normal 4 11 5" xfId="5573" xr:uid="{00000000-0005-0000-0000-0000CA150000}"/>
    <cellStyle name="Normal 4 11 5 2" xfId="5574" xr:uid="{00000000-0005-0000-0000-0000CB150000}"/>
    <cellStyle name="Normal 4 11 6" xfId="5575" xr:uid="{00000000-0005-0000-0000-0000CC150000}"/>
    <cellStyle name="Normal 4 12" xfId="5576" xr:uid="{00000000-0005-0000-0000-0000CD150000}"/>
    <cellStyle name="Normal 4 12 2" xfId="5577" xr:uid="{00000000-0005-0000-0000-0000CE150000}"/>
    <cellStyle name="Normal 4 12 2 2" xfId="5578" xr:uid="{00000000-0005-0000-0000-0000CF150000}"/>
    <cellStyle name="Normal 4 12 2 2 2" xfId="5579" xr:uid="{00000000-0005-0000-0000-0000D0150000}"/>
    <cellStyle name="Normal 4 12 2 3" xfId="5580" xr:uid="{00000000-0005-0000-0000-0000D1150000}"/>
    <cellStyle name="Normal 4 12 3" xfId="5581" xr:uid="{00000000-0005-0000-0000-0000D2150000}"/>
    <cellStyle name="Normal 4 12 3 2" xfId="5582" xr:uid="{00000000-0005-0000-0000-0000D3150000}"/>
    <cellStyle name="Normal 4 12 3 2 2" xfId="5583" xr:uid="{00000000-0005-0000-0000-0000D4150000}"/>
    <cellStyle name="Normal 4 12 3 3" xfId="5584" xr:uid="{00000000-0005-0000-0000-0000D5150000}"/>
    <cellStyle name="Normal 4 12 4" xfId="5585" xr:uid="{00000000-0005-0000-0000-0000D6150000}"/>
    <cellStyle name="Normal 4 12 4 2" xfId="5586" xr:uid="{00000000-0005-0000-0000-0000D7150000}"/>
    <cellStyle name="Normal 4 12 4 2 2" xfId="5587" xr:uid="{00000000-0005-0000-0000-0000D8150000}"/>
    <cellStyle name="Normal 4 12 4 3" xfId="5588" xr:uid="{00000000-0005-0000-0000-0000D9150000}"/>
    <cellStyle name="Normal 4 12 5" xfId="5589" xr:uid="{00000000-0005-0000-0000-0000DA150000}"/>
    <cellStyle name="Normal 4 12 5 2" xfId="5590" xr:uid="{00000000-0005-0000-0000-0000DB150000}"/>
    <cellStyle name="Normal 4 12 6" xfId="5591" xr:uid="{00000000-0005-0000-0000-0000DC150000}"/>
    <cellStyle name="Normal 4 13" xfId="5592" xr:uid="{00000000-0005-0000-0000-0000DD150000}"/>
    <cellStyle name="Normal 4 14" xfId="5593" xr:uid="{00000000-0005-0000-0000-0000DE150000}"/>
    <cellStyle name="Normal 4 15" xfId="5594" xr:uid="{00000000-0005-0000-0000-0000DF150000}"/>
    <cellStyle name="Normal 4 16" xfId="5595" xr:uid="{00000000-0005-0000-0000-0000E0150000}"/>
    <cellStyle name="Normal 4 16 2" xfId="5596" xr:uid="{00000000-0005-0000-0000-0000E1150000}"/>
    <cellStyle name="Normal 4 16 3" xfId="5597" xr:uid="{00000000-0005-0000-0000-0000E2150000}"/>
    <cellStyle name="Normal 4 16 4" xfId="5598" xr:uid="{00000000-0005-0000-0000-0000E3150000}"/>
    <cellStyle name="Normal 4 16 5" xfId="5599" xr:uid="{00000000-0005-0000-0000-0000E4150000}"/>
    <cellStyle name="Normal 4 16 6" xfId="5600" xr:uid="{00000000-0005-0000-0000-0000E5150000}"/>
    <cellStyle name="Normal 4 16 7" xfId="5601" xr:uid="{00000000-0005-0000-0000-0000E6150000}"/>
    <cellStyle name="Normal 4 16 8" xfId="5602" xr:uid="{00000000-0005-0000-0000-0000E7150000}"/>
    <cellStyle name="Normal 4 16 9" xfId="5603" xr:uid="{00000000-0005-0000-0000-0000E8150000}"/>
    <cellStyle name="Normal 4 16 9 2" xfId="5604" xr:uid="{00000000-0005-0000-0000-0000E9150000}"/>
    <cellStyle name="Normal 4 17" xfId="5605" xr:uid="{00000000-0005-0000-0000-0000EA150000}"/>
    <cellStyle name="Normal 4 18" xfId="5606" xr:uid="{00000000-0005-0000-0000-0000EB150000}"/>
    <cellStyle name="Normal 4 19" xfId="5607" xr:uid="{00000000-0005-0000-0000-0000EC150000}"/>
    <cellStyle name="Normal 4 19 2" xfId="5608" xr:uid="{00000000-0005-0000-0000-0000ED150000}"/>
    <cellStyle name="Normal 4 19 2 2" xfId="5609" xr:uid="{00000000-0005-0000-0000-0000EE150000}"/>
    <cellStyle name="Normal 4 19 3" xfId="5610" xr:uid="{00000000-0005-0000-0000-0000EF150000}"/>
    <cellStyle name="Normal 4 2" xfId="5611" xr:uid="{00000000-0005-0000-0000-0000F0150000}"/>
    <cellStyle name="Normal 4 2 10" xfId="5612" xr:uid="{00000000-0005-0000-0000-0000F1150000}"/>
    <cellStyle name="Normal 4 2 10 2" xfId="5613" xr:uid="{00000000-0005-0000-0000-0000F2150000}"/>
    <cellStyle name="Normal 4 2 2" xfId="5614" xr:uid="{00000000-0005-0000-0000-0000F3150000}"/>
    <cellStyle name="Normal 4 2 3" xfId="5615" xr:uid="{00000000-0005-0000-0000-0000F4150000}"/>
    <cellStyle name="Normal 4 2 4" xfId="5616" xr:uid="{00000000-0005-0000-0000-0000F5150000}"/>
    <cellStyle name="Normal 4 2 5" xfId="5617" xr:uid="{00000000-0005-0000-0000-0000F6150000}"/>
    <cellStyle name="Normal 4 2 6" xfId="5618" xr:uid="{00000000-0005-0000-0000-0000F7150000}"/>
    <cellStyle name="Normal 4 2 7" xfId="5619" xr:uid="{00000000-0005-0000-0000-0000F8150000}"/>
    <cellStyle name="Normal 4 2 7 2" xfId="5620" xr:uid="{00000000-0005-0000-0000-0000F9150000}"/>
    <cellStyle name="Normal 4 2 7 2 2" xfId="5621" xr:uid="{00000000-0005-0000-0000-0000FA150000}"/>
    <cellStyle name="Normal 4 2 7 2 3" xfId="5622" xr:uid="{00000000-0005-0000-0000-0000FB150000}"/>
    <cellStyle name="Normal 4 2 7 2 3 2" xfId="5623" xr:uid="{00000000-0005-0000-0000-0000FC150000}"/>
    <cellStyle name="Normal 4 2 7 2 3 2 2" xfId="5624" xr:uid="{00000000-0005-0000-0000-0000FD150000}"/>
    <cellStyle name="Normal 4 2 7 3" xfId="5625" xr:uid="{00000000-0005-0000-0000-0000FE150000}"/>
    <cellStyle name="Normal 4 2 8" xfId="5626" xr:uid="{00000000-0005-0000-0000-0000FF150000}"/>
    <cellStyle name="Normal 4 2 8 2" xfId="5627" xr:uid="{00000000-0005-0000-0000-000000160000}"/>
    <cellStyle name="Normal 4 2 8 2 2" xfId="5628" xr:uid="{00000000-0005-0000-0000-000001160000}"/>
    <cellStyle name="Normal 4 2 8 3" xfId="5629" xr:uid="{00000000-0005-0000-0000-000002160000}"/>
    <cellStyle name="Normal 4 2 9" xfId="5630" xr:uid="{00000000-0005-0000-0000-000003160000}"/>
    <cellStyle name="Normal 4 2 9 2" xfId="5631" xr:uid="{00000000-0005-0000-0000-000004160000}"/>
    <cellStyle name="Normal 4 2 9 2 2" xfId="5632" xr:uid="{00000000-0005-0000-0000-000005160000}"/>
    <cellStyle name="Normal 4 2 9 3" xfId="5633" xr:uid="{00000000-0005-0000-0000-000006160000}"/>
    <cellStyle name="Normal 4 20" xfId="5634" xr:uid="{00000000-0005-0000-0000-000007160000}"/>
    <cellStyle name="Normal 4 20 2" xfId="5635" xr:uid="{00000000-0005-0000-0000-000008160000}"/>
    <cellStyle name="Normal 4 20 2 2" xfId="5636" xr:uid="{00000000-0005-0000-0000-000009160000}"/>
    <cellStyle name="Normal 4 20 3" xfId="5637" xr:uid="{00000000-0005-0000-0000-00000A160000}"/>
    <cellStyle name="Normal 4 21" xfId="5638" xr:uid="{00000000-0005-0000-0000-00000B160000}"/>
    <cellStyle name="Normal 4 21 2" xfId="5639" xr:uid="{00000000-0005-0000-0000-00000C160000}"/>
    <cellStyle name="Normal 4 21 2 2" xfId="5640" xr:uid="{00000000-0005-0000-0000-00000D160000}"/>
    <cellStyle name="Normal 4 21 3" xfId="5641" xr:uid="{00000000-0005-0000-0000-00000E160000}"/>
    <cellStyle name="Normal 4 22" xfId="5642" xr:uid="{00000000-0005-0000-0000-00000F160000}"/>
    <cellStyle name="Normal 4 22 2" xfId="5643" xr:uid="{00000000-0005-0000-0000-000010160000}"/>
    <cellStyle name="Normal 4 22 2 2" xfId="5644" xr:uid="{00000000-0005-0000-0000-000011160000}"/>
    <cellStyle name="Normal 4 22 3" xfId="5645" xr:uid="{00000000-0005-0000-0000-000012160000}"/>
    <cellStyle name="Normal 4 23" xfId="5646" xr:uid="{00000000-0005-0000-0000-000013160000}"/>
    <cellStyle name="Normal 4 23 2" xfId="5647" xr:uid="{00000000-0005-0000-0000-000014160000}"/>
    <cellStyle name="Normal 4 23 2 2" xfId="5648" xr:uid="{00000000-0005-0000-0000-000015160000}"/>
    <cellStyle name="Normal 4 23 3" xfId="5649" xr:uid="{00000000-0005-0000-0000-000016160000}"/>
    <cellStyle name="Normal 4 24" xfId="5650" xr:uid="{00000000-0005-0000-0000-000017160000}"/>
    <cellStyle name="Normal 4 24 2" xfId="5651" xr:uid="{00000000-0005-0000-0000-000018160000}"/>
    <cellStyle name="Normal 4 24 2 2" xfId="5652" xr:uid="{00000000-0005-0000-0000-000019160000}"/>
    <cellStyle name="Normal 4 24 3" xfId="5653" xr:uid="{00000000-0005-0000-0000-00001A160000}"/>
    <cellStyle name="Normal 4 25" xfId="5654" xr:uid="{00000000-0005-0000-0000-00001B160000}"/>
    <cellStyle name="Normal 4 25 2" xfId="5655" xr:uid="{00000000-0005-0000-0000-00001C160000}"/>
    <cellStyle name="Normal 4 3" xfId="5656" xr:uid="{00000000-0005-0000-0000-00001D160000}"/>
    <cellStyle name="Normal 4 4" xfId="5657" xr:uid="{00000000-0005-0000-0000-00001E160000}"/>
    <cellStyle name="Normal 4 5" xfId="5658" xr:uid="{00000000-0005-0000-0000-00001F160000}"/>
    <cellStyle name="Normal 4 6" xfId="5659" xr:uid="{00000000-0005-0000-0000-000020160000}"/>
    <cellStyle name="Normal 4 7" xfId="5660" xr:uid="{00000000-0005-0000-0000-000021160000}"/>
    <cellStyle name="Normal 4 8" xfId="5661" xr:uid="{00000000-0005-0000-0000-000022160000}"/>
    <cellStyle name="Normal 4 9" xfId="5662" xr:uid="{00000000-0005-0000-0000-000023160000}"/>
    <cellStyle name="Normal 4 9 2" xfId="5663" xr:uid="{00000000-0005-0000-0000-000024160000}"/>
    <cellStyle name="Normal 4 9 2 2" xfId="5664" xr:uid="{00000000-0005-0000-0000-000025160000}"/>
    <cellStyle name="Normal 4 9 2 2 2" xfId="5665" xr:uid="{00000000-0005-0000-0000-000026160000}"/>
    <cellStyle name="Normal 4 9 2 3" xfId="5666" xr:uid="{00000000-0005-0000-0000-000027160000}"/>
    <cellStyle name="Normal 4 9 3" xfId="5667" xr:uid="{00000000-0005-0000-0000-000028160000}"/>
    <cellStyle name="Normal 4 9 3 2" xfId="5668" xr:uid="{00000000-0005-0000-0000-000029160000}"/>
    <cellStyle name="Normal 4 9 3 2 2" xfId="5669" xr:uid="{00000000-0005-0000-0000-00002A160000}"/>
    <cellStyle name="Normal 4 9 3 3" xfId="5670" xr:uid="{00000000-0005-0000-0000-00002B160000}"/>
    <cellStyle name="Normal 4 9 4" xfId="5671" xr:uid="{00000000-0005-0000-0000-00002C160000}"/>
    <cellStyle name="Normal 4 9 4 2" xfId="5672" xr:uid="{00000000-0005-0000-0000-00002D160000}"/>
    <cellStyle name="Normal 4 9 4 2 2" xfId="5673" xr:uid="{00000000-0005-0000-0000-00002E160000}"/>
    <cellStyle name="Normal 4 9 4 3" xfId="5674" xr:uid="{00000000-0005-0000-0000-00002F160000}"/>
    <cellStyle name="Normal 4 9 5" xfId="5675" xr:uid="{00000000-0005-0000-0000-000030160000}"/>
    <cellStyle name="Normal 4 9 5 2" xfId="5676" xr:uid="{00000000-0005-0000-0000-000031160000}"/>
    <cellStyle name="Normal 4 9 6" xfId="5677" xr:uid="{00000000-0005-0000-0000-000032160000}"/>
    <cellStyle name="Normal 4_PRESUPUESTO OFICIAL  AU IA LIC 02 2012 ND MM2" xfId="5678" xr:uid="{00000000-0005-0000-0000-000033160000}"/>
    <cellStyle name="Normal 40" xfId="5679" xr:uid="{00000000-0005-0000-0000-000034160000}"/>
    <cellStyle name="Normal 41" xfId="5680" xr:uid="{00000000-0005-0000-0000-000035160000}"/>
    <cellStyle name="Normal 42" xfId="5681" xr:uid="{00000000-0005-0000-0000-000036160000}"/>
    <cellStyle name="Normal 43" xfId="5682" xr:uid="{00000000-0005-0000-0000-000037160000}"/>
    <cellStyle name="Normal 44" xfId="5683" xr:uid="{00000000-0005-0000-0000-000038160000}"/>
    <cellStyle name="Normal 45" xfId="5684" xr:uid="{00000000-0005-0000-0000-000039160000}"/>
    <cellStyle name="Normal 46" xfId="5685" xr:uid="{00000000-0005-0000-0000-00003A160000}"/>
    <cellStyle name="Normal 47" xfId="5686" xr:uid="{00000000-0005-0000-0000-00003B160000}"/>
    <cellStyle name="Normal 48" xfId="5687" xr:uid="{00000000-0005-0000-0000-00003C160000}"/>
    <cellStyle name="Normal 49" xfId="5688" xr:uid="{00000000-0005-0000-0000-00003D160000}"/>
    <cellStyle name="Normal 5" xfId="5689" xr:uid="{00000000-0005-0000-0000-00003E160000}"/>
    <cellStyle name="Normal 5 10" xfId="5690" xr:uid="{00000000-0005-0000-0000-00003F160000}"/>
    <cellStyle name="Normal 5 10 2" xfId="5691" xr:uid="{00000000-0005-0000-0000-000040160000}"/>
    <cellStyle name="Normal 5 10 2 2" xfId="5692" xr:uid="{00000000-0005-0000-0000-000041160000}"/>
    <cellStyle name="Normal 5 10 3" xfId="5693" xr:uid="{00000000-0005-0000-0000-000042160000}"/>
    <cellStyle name="Normal 5 11" xfId="5694" xr:uid="{00000000-0005-0000-0000-000043160000}"/>
    <cellStyle name="Normal 5 11 2" xfId="5695" xr:uid="{00000000-0005-0000-0000-000044160000}"/>
    <cellStyle name="Normal 5 2" xfId="5696" xr:uid="{00000000-0005-0000-0000-000045160000}"/>
    <cellStyle name="Normal 5 2 2" xfId="5697" xr:uid="{00000000-0005-0000-0000-000046160000}"/>
    <cellStyle name="Normal 5 2 2 2" xfId="5698" xr:uid="{00000000-0005-0000-0000-000047160000}"/>
    <cellStyle name="Normal 5 2 3" xfId="5699" xr:uid="{00000000-0005-0000-0000-000048160000}"/>
    <cellStyle name="Normal 5 3" xfId="5700" xr:uid="{00000000-0005-0000-0000-000049160000}"/>
    <cellStyle name="Normal 5 3 2" xfId="5701" xr:uid="{00000000-0005-0000-0000-00004A160000}"/>
    <cellStyle name="Normal 5 4" xfId="5702" xr:uid="{00000000-0005-0000-0000-00004B160000}"/>
    <cellStyle name="Normal 5 4 2" xfId="5703" xr:uid="{00000000-0005-0000-0000-00004C160000}"/>
    <cellStyle name="Normal 5 5" xfId="5704" xr:uid="{00000000-0005-0000-0000-00004D160000}"/>
    <cellStyle name="Normal 5 5 2" xfId="5705" xr:uid="{00000000-0005-0000-0000-00004E160000}"/>
    <cellStyle name="Normal 5 6" xfId="5706" xr:uid="{00000000-0005-0000-0000-00004F160000}"/>
    <cellStyle name="Normal 5 6 2" xfId="5707" xr:uid="{00000000-0005-0000-0000-000050160000}"/>
    <cellStyle name="Normal 5 7" xfId="5708" xr:uid="{00000000-0005-0000-0000-000051160000}"/>
    <cellStyle name="Normal 5 7 2" xfId="5709" xr:uid="{00000000-0005-0000-0000-000052160000}"/>
    <cellStyle name="Normal 5 8" xfId="5710" xr:uid="{00000000-0005-0000-0000-000053160000}"/>
    <cellStyle name="Normal 5 8 2" xfId="5711" xr:uid="{00000000-0005-0000-0000-000054160000}"/>
    <cellStyle name="Normal 5 9" xfId="5712" xr:uid="{00000000-0005-0000-0000-000055160000}"/>
    <cellStyle name="Normal 5 9 2" xfId="5713" xr:uid="{00000000-0005-0000-0000-000056160000}"/>
    <cellStyle name="Normal 50" xfId="5714" xr:uid="{00000000-0005-0000-0000-000057160000}"/>
    <cellStyle name="Normal 51" xfId="5715" xr:uid="{00000000-0005-0000-0000-000058160000}"/>
    <cellStyle name="Normal 52" xfId="5716" xr:uid="{00000000-0005-0000-0000-000059160000}"/>
    <cellStyle name="Normal 53" xfId="5717" xr:uid="{00000000-0005-0000-0000-00005A160000}"/>
    <cellStyle name="Normal 54" xfId="5718" xr:uid="{00000000-0005-0000-0000-00005B160000}"/>
    <cellStyle name="Normal 55" xfId="5719" xr:uid="{00000000-0005-0000-0000-00005C160000}"/>
    <cellStyle name="Normal 56" xfId="5720" xr:uid="{00000000-0005-0000-0000-00005D160000}"/>
    <cellStyle name="Normal 57" xfId="5721" xr:uid="{00000000-0005-0000-0000-00005E160000}"/>
    <cellStyle name="Normal 58" xfId="5722" xr:uid="{00000000-0005-0000-0000-00005F160000}"/>
    <cellStyle name="Normal 59" xfId="5723" xr:uid="{00000000-0005-0000-0000-000060160000}"/>
    <cellStyle name="Normal 6" xfId="5724" xr:uid="{00000000-0005-0000-0000-000061160000}"/>
    <cellStyle name="Normal 6 10" xfId="5725" xr:uid="{00000000-0005-0000-0000-000062160000}"/>
    <cellStyle name="Normal 6 10 2" xfId="5726" xr:uid="{00000000-0005-0000-0000-000063160000}"/>
    <cellStyle name="Normal 6 2" xfId="5727" xr:uid="{00000000-0005-0000-0000-000064160000}"/>
    <cellStyle name="Normal 6 3" xfId="5728" xr:uid="{00000000-0005-0000-0000-000065160000}"/>
    <cellStyle name="Normal 6 4" xfId="5729" xr:uid="{00000000-0005-0000-0000-000066160000}"/>
    <cellStyle name="Normal 6 5" xfId="5730" xr:uid="{00000000-0005-0000-0000-000067160000}"/>
    <cellStyle name="Normal 6 6" xfId="5731" xr:uid="{00000000-0005-0000-0000-000068160000}"/>
    <cellStyle name="Normal 6 7" xfId="5732" xr:uid="{00000000-0005-0000-0000-000069160000}"/>
    <cellStyle name="Normal 6 8" xfId="5733" xr:uid="{00000000-0005-0000-0000-00006A160000}"/>
    <cellStyle name="Normal 6 9" xfId="5734" xr:uid="{00000000-0005-0000-0000-00006B160000}"/>
    <cellStyle name="Normal 60" xfId="5735" xr:uid="{00000000-0005-0000-0000-00006C160000}"/>
    <cellStyle name="Normal 61" xfId="5736" xr:uid="{00000000-0005-0000-0000-00006D160000}"/>
    <cellStyle name="Normal 62" xfId="5737" xr:uid="{00000000-0005-0000-0000-00006E160000}"/>
    <cellStyle name="Normal 63" xfId="5738" xr:uid="{00000000-0005-0000-0000-00006F160000}"/>
    <cellStyle name="Normal 64" xfId="5739" xr:uid="{00000000-0005-0000-0000-000070160000}"/>
    <cellStyle name="Normal 65" xfId="5740" xr:uid="{00000000-0005-0000-0000-000071160000}"/>
    <cellStyle name="Normal 66" xfId="5741" xr:uid="{00000000-0005-0000-0000-000072160000}"/>
    <cellStyle name="Normal 66 2" xfId="5742" xr:uid="{00000000-0005-0000-0000-000073160000}"/>
    <cellStyle name="Normal 67" xfId="5743" xr:uid="{00000000-0005-0000-0000-000074160000}"/>
    <cellStyle name="Normal 67 2" xfId="5744" xr:uid="{00000000-0005-0000-0000-000075160000}"/>
    <cellStyle name="Normal 67 2 2" xfId="5745" xr:uid="{00000000-0005-0000-0000-000076160000}"/>
    <cellStyle name="Normal 67 2 2 2" xfId="5746" xr:uid="{00000000-0005-0000-0000-000077160000}"/>
    <cellStyle name="Normal 68" xfId="5747" xr:uid="{00000000-0005-0000-0000-000078160000}"/>
    <cellStyle name="Normal 68 2" xfId="5748" xr:uid="{00000000-0005-0000-0000-000079160000}"/>
    <cellStyle name="Normal 68 3" xfId="5749" xr:uid="{00000000-0005-0000-0000-00007A160000}"/>
    <cellStyle name="Normal 69" xfId="5750" xr:uid="{00000000-0005-0000-0000-00007B160000}"/>
    <cellStyle name="Normal 69 2" xfId="5751" xr:uid="{00000000-0005-0000-0000-00007C160000}"/>
    <cellStyle name="Normal 7" xfId="5752" xr:uid="{00000000-0005-0000-0000-00007D160000}"/>
    <cellStyle name="Normal 7 2" xfId="5753" xr:uid="{00000000-0005-0000-0000-00007E160000}"/>
    <cellStyle name="Normal 7 2 2" xfId="5754" xr:uid="{00000000-0005-0000-0000-00007F160000}"/>
    <cellStyle name="Normal 7 2 2 2" xfId="5755" xr:uid="{00000000-0005-0000-0000-000080160000}"/>
    <cellStyle name="Normal 7 2 3" xfId="5756" xr:uid="{00000000-0005-0000-0000-000081160000}"/>
    <cellStyle name="Normal 7 3" xfId="5757" xr:uid="{00000000-0005-0000-0000-000082160000}"/>
    <cellStyle name="Normal 7 3 2" xfId="5758" xr:uid="{00000000-0005-0000-0000-000083160000}"/>
    <cellStyle name="Normal 7 3 2 2" xfId="5759" xr:uid="{00000000-0005-0000-0000-000084160000}"/>
    <cellStyle name="Normal 7 3 3" xfId="5760" xr:uid="{00000000-0005-0000-0000-000085160000}"/>
    <cellStyle name="Normal 7 4" xfId="5761" xr:uid="{00000000-0005-0000-0000-000086160000}"/>
    <cellStyle name="Normal 7 4 2" xfId="5762" xr:uid="{00000000-0005-0000-0000-000087160000}"/>
    <cellStyle name="Normal 7 4 2 2" xfId="5763" xr:uid="{00000000-0005-0000-0000-000088160000}"/>
    <cellStyle name="Normal 7 4 3" xfId="5764" xr:uid="{00000000-0005-0000-0000-000089160000}"/>
    <cellStyle name="Normal 7 5" xfId="5765" xr:uid="{00000000-0005-0000-0000-00008A160000}"/>
    <cellStyle name="Normal 7 5 2" xfId="5766" xr:uid="{00000000-0005-0000-0000-00008B160000}"/>
    <cellStyle name="Normal 7 5 2 2" xfId="5767" xr:uid="{00000000-0005-0000-0000-00008C160000}"/>
    <cellStyle name="Normal 7 5 3" xfId="5768" xr:uid="{00000000-0005-0000-0000-00008D160000}"/>
    <cellStyle name="Normal 7 6" xfId="5769" xr:uid="{00000000-0005-0000-0000-00008E160000}"/>
    <cellStyle name="Normal 7 6 2" xfId="5770" xr:uid="{00000000-0005-0000-0000-00008F160000}"/>
    <cellStyle name="Normal 7 6 2 2" xfId="5771" xr:uid="{00000000-0005-0000-0000-000090160000}"/>
    <cellStyle name="Normal 7 6 3" xfId="5772" xr:uid="{00000000-0005-0000-0000-000091160000}"/>
    <cellStyle name="Normal 7 7" xfId="5773" xr:uid="{00000000-0005-0000-0000-000092160000}"/>
    <cellStyle name="Normal 7 7 2" xfId="5774" xr:uid="{00000000-0005-0000-0000-000093160000}"/>
    <cellStyle name="Normal 7 7 2 2" xfId="5775" xr:uid="{00000000-0005-0000-0000-000094160000}"/>
    <cellStyle name="Normal 7 7 3" xfId="5776" xr:uid="{00000000-0005-0000-0000-000095160000}"/>
    <cellStyle name="Normal 7 8" xfId="5777" xr:uid="{00000000-0005-0000-0000-000096160000}"/>
    <cellStyle name="Normal 70" xfId="5778" xr:uid="{00000000-0005-0000-0000-000097160000}"/>
    <cellStyle name="Normal 70 2" xfId="5779" xr:uid="{00000000-0005-0000-0000-000098160000}"/>
    <cellStyle name="Normal 70 3" xfId="5780" xr:uid="{00000000-0005-0000-0000-000099160000}"/>
    <cellStyle name="Normal 71" xfId="5781" xr:uid="{00000000-0005-0000-0000-00009A160000}"/>
    <cellStyle name="Normal 72" xfId="5782" xr:uid="{00000000-0005-0000-0000-00009B160000}"/>
    <cellStyle name="Normal 73" xfId="5783" xr:uid="{00000000-0005-0000-0000-00009C160000}"/>
    <cellStyle name="Normal 73 2" xfId="5784" xr:uid="{00000000-0005-0000-0000-00009D160000}"/>
    <cellStyle name="Normal 74" xfId="5785" xr:uid="{00000000-0005-0000-0000-00009E160000}"/>
    <cellStyle name="Normal 8" xfId="5786" xr:uid="{00000000-0005-0000-0000-00009F160000}"/>
    <cellStyle name="Normal 8 10" xfId="5787" xr:uid="{00000000-0005-0000-0000-0000A0160000}"/>
    <cellStyle name="Normal 8 11" xfId="5788" xr:uid="{00000000-0005-0000-0000-0000A1160000}"/>
    <cellStyle name="Normal 8 12" xfId="5789" xr:uid="{00000000-0005-0000-0000-0000A2160000}"/>
    <cellStyle name="Normal 8 13" xfId="5790" xr:uid="{00000000-0005-0000-0000-0000A3160000}"/>
    <cellStyle name="Normal 8 14" xfId="5791" xr:uid="{00000000-0005-0000-0000-0000A4160000}"/>
    <cellStyle name="Normal 8 15" xfId="5792" xr:uid="{00000000-0005-0000-0000-0000A5160000}"/>
    <cellStyle name="Normal 8 16" xfId="5793" xr:uid="{00000000-0005-0000-0000-0000A6160000}"/>
    <cellStyle name="Normal 8 17" xfId="5794" xr:uid="{00000000-0005-0000-0000-0000A7160000}"/>
    <cellStyle name="Normal 8 18" xfId="5795" xr:uid="{00000000-0005-0000-0000-0000A8160000}"/>
    <cellStyle name="Normal 8 19" xfId="5796" xr:uid="{00000000-0005-0000-0000-0000A9160000}"/>
    <cellStyle name="Normal 8 2" xfId="5797" xr:uid="{00000000-0005-0000-0000-0000AA160000}"/>
    <cellStyle name="Normal 8 20" xfId="5798" xr:uid="{00000000-0005-0000-0000-0000AB160000}"/>
    <cellStyle name="Normal 8 21" xfId="5799" xr:uid="{00000000-0005-0000-0000-0000AC160000}"/>
    <cellStyle name="Normal 8 22" xfId="5800" xr:uid="{00000000-0005-0000-0000-0000AD160000}"/>
    <cellStyle name="Normal 8 23" xfId="5801" xr:uid="{00000000-0005-0000-0000-0000AE160000}"/>
    <cellStyle name="Normal 8 24" xfId="5802" xr:uid="{00000000-0005-0000-0000-0000AF160000}"/>
    <cellStyle name="Normal 8 25" xfId="5803" xr:uid="{00000000-0005-0000-0000-0000B0160000}"/>
    <cellStyle name="Normal 8 26" xfId="5804" xr:uid="{00000000-0005-0000-0000-0000B1160000}"/>
    <cellStyle name="Normal 8 27" xfId="5805" xr:uid="{00000000-0005-0000-0000-0000B2160000}"/>
    <cellStyle name="Normal 8 28" xfId="5806" xr:uid="{00000000-0005-0000-0000-0000B3160000}"/>
    <cellStyle name="Normal 8 29" xfId="5807" xr:uid="{00000000-0005-0000-0000-0000B4160000}"/>
    <cellStyle name="Normal 8 3" xfId="5808" xr:uid="{00000000-0005-0000-0000-0000B5160000}"/>
    <cellStyle name="Normal 8 30" xfId="5809" xr:uid="{00000000-0005-0000-0000-0000B6160000}"/>
    <cellStyle name="Normal 8 31" xfId="5810" xr:uid="{00000000-0005-0000-0000-0000B7160000}"/>
    <cellStyle name="Normal 8 32" xfId="5811" xr:uid="{00000000-0005-0000-0000-0000B8160000}"/>
    <cellStyle name="Normal 8 33" xfId="5812" xr:uid="{00000000-0005-0000-0000-0000B9160000}"/>
    <cellStyle name="Normal 8 34" xfId="5813" xr:uid="{00000000-0005-0000-0000-0000BA160000}"/>
    <cellStyle name="Normal 8 35" xfId="5814" xr:uid="{00000000-0005-0000-0000-0000BB160000}"/>
    <cellStyle name="Normal 8 36" xfId="5815" xr:uid="{00000000-0005-0000-0000-0000BC160000}"/>
    <cellStyle name="Normal 8 37" xfId="5816" xr:uid="{00000000-0005-0000-0000-0000BD160000}"/>
    <cellStyle name="Normal 8 38" xfId="5817" xr:uid="{00000000-0005-0000-0000-0000BE160000}"/>
    <cellStyle name="Normal 8 39" xfId="5818" xr:uid="{00000000-0005-0000-0000-0000BF160000}"/>
    <cellStyle name="Normal 8 4" xfId="5819" xr:uid="{00000000-0005-0000-0000-0000C0160000}"/>
    <cellStyle name="Normal 8 40" xfId="5820" xr:uid="{00000000-0005-0000-0000-0000C1160000}"/>
    <cellStyle name="Normal 8 41" xfId="5821" xr:uid="{00000000-0005-0000-0000-0000C2160000}"/>
    <cellStyle name="Normal 8 42" xfId="5822" xr:uid="{00000000-0005-0000-0000-0000C3160000}"/>
    <cellStyle name="Normal 8 43" xfId="5823" xr:uid="{00000000-0005-0000-0000-0000C4160000}"/>
    <cellStyle name="Normal 8 44" xfId="5824" xr:uid="{00000000-0005-0000-0000-0000C5160000}"/>
    <cellStyle name="Normal 8 45" xfId="5825" xr:uid="{00000000-0005-0000-0000-0000C6160000}"/>
    <cellStyle name="Normal 8 46" xfId="5826" xr:uid="{00000000-0005-0000-0000-0000C7160000}"/>
    <cellStyle name="Normal 8 47" xfId="5827" xr:uid="{00000000-0005-0000-0000-0000C8160000}"/>
    <cellStyle name="Normal 8 48" xfId="5828" xr:uid="{00000000-0005-0000-0000-0000C9160000}"/>
    <cellStyle name="Normal 8 49" xfId="5829" xr:uid="{00000000-0005-0000-0000-0000CA160000}"/>
    <cellStyle name="Normal 8 5" xfId="5830" xr:uid="{00000000-0005-0000-0000-0000CB160000}"/>
    <cellStyle name="Normal 8 50" xfId="5831" xr:uid="{00000000-0005-0000-0000-0000CC160000}"/>
    <cellStyle name="Normal 8 51" xfId="5832" xr:uid="{00000000-0005-0000-0000-0000CD160000}"/>
    <cellStyle name="Normal 8 52" xfId="5833" xr:uid="{00000000-0005-0000-0000-0000CE160000}"/>
    <cellStyle name="Normal 8 53" xfId="5834" xr:uid="{00000000-0005-0000-0000-0000CF160000}"/>
    <cellStyle name="Normal 8 54" xfId="5835" xr:uid="{00000000-0005-0000-0000-0000D0160000}"/>
    <cellStyle name="Normal 8 55" xfId="5836" xr:uid="{00000000-0005-0000-0000-0000D1160000}"/>
    <cellStyle name="Normal 8 56" xfId="5837" xr:uid="{00000000-0005-0000-0000-0000D2160000}"/>
    <cellStyle name="Normal 8 57" xfId="5838" xr:uid="{00000000-0005-0000-0000-0000D3160000}"/>
    <cellStyle name="Normal 8 58" xfId="5839" xr:uid="{00000000-0005-0000-0000-0000D4160000}"/>
    <cellStyle name="Normal 8 59" xfId="5840" xr:uid="{00000000-0005-0000-0000-0000D5160000}"/>
    <cellStyle name="Normal 8 6" xfId="5841" xr:uid="{00000000-0005-0000-0000-0000D6160000}"/>
    <cellStyle name="Normal 8 7" xfId="5842" xr:uid="{00000000-0005-0000-0000-0000D7160000}"/>
    <cellStyle name="Normal 8 8" xfId="5843" xr:uid="{00000000-0005-0000-0000-0000D8160000}"/>
    <cellStyle name="Normal 8 9" xfId="5844" xr:uid="{00000000-0005-0000-0000-0000D9160000}"/>
    <cellStyle name="Normal 9" xfId="5845" xr:uid="{00000000-0005-0000-0000-0000DA160000}"/>
    <cellStyle name="Normal 9 10" xfId="5846" xr:uid="{00000000-0005-0000-0000-0000DB160000}"/>
    <cellStyle name="Normal 9 11" xfId="5847" xr:uid="{00000000-0005-0000-0000-0000DC160000}"/>
    <cellStyle name="Normal 9 12" xfId="5848" xr:uid="{00000000-0005-0000-0000-0000DD160000}"/>
    <cellStyle name="Normal 9 13" xfId="5849" xr:uid="{00000000-0005-0000-0000-0000DE160000}"/>
    <cellStyle name="Normal 9 14" xfId="5850" xr:uid="{00000000-0005-0000-0000-0000DF160000}"/>
    <cellStyle name="Normal 9 15" xfId="5851" xr:uid="{00000000-0005-0000-0000-0000E0160000}"/>
    <cellStyle name="Normal 9 16" xfId="5852" xr:uid="{00000000-0005-0000-0000-0000E1160000}"/>
    <cellStyle name="Normal 9 17" xfId="5853" xr:uid="{00000000-0005-0000-0000-0000E2160000}"/>
    <cellStyle name="Normal 9 18" xfId="5854" xr:uid="{00000000-0005-0000-0000-0000E3160000}"/>
    <cellStyle name="Normal 9 19" xfId="5855" xr:uid="{00000000-0005-0000-0000-0000E4160000}"/>
    <cellStyle name="Normal 9 2" xfId="5856" xr:uid="{00000000-0005-0000-0000-0000E5160000}"/>
    <cellStyle name="Normal 9 2 10" xfId="5857" xr:uid="{00000000-0005-0000-0000-0000E6160000}"/>
    <cellStyle name="Normal 9 2 10 2" xfId="5858" xr:uid="{00000000-0005-0000-0000-0000E7160000}"/>
    <cellStyle name="Normal 9 2 10 2 2" xfId="5859" xr:uid="{00000000-0005-0000-0000-0000E8160000}"/>
    <cellStyle name="Normal 9 2 10 3" xfId="5860" xr:uid="{00000000-0005-0000-0000-0000E9160000}"/>
    <cellStyle name="Normal 9 2 2" xfId="5861" xr:uid="{00000000-0005-0000-0000-0000EA160000}"/>
    <cellStyle name="Normal 9 2 2 2" xfId="5862" xr:uid="{00000000-0005-0000-0000-0000EB160000}"/>
    <cellStyle name="Normal 9 2 2 3" xfId="5863" xr:uid="{00000000-0005-0000-0000-0000EC160000}"/>
    <cellStyle name="Normal 9 2 2 4" xfId="5864" xr:uid="{00000000-0005-0000-0000-0000ED160000}"/>
    <cellStyle name="Normal 9 2 2 5" xfId="5865" xr:uid="{00000000-0005-0000-0000-0000EE160000}"/>
    <cellStyle name="Normal 9 2 2 6" xfId="5866" xr:uid="{00000000-0005-0000-0000-0000EF160000}"/>
    <cellStyle name="Normal 9 2 2 7" xfId="5867" xr:uid="{00000000-0005-0000-0000-0000F0160000}"/>
    <cellStyle name="Normal 9 2 2 8" xfId="5868" xr:uid="{00000000-0005-0000-0000-0000F1160000}"/>
    <cellStyle name="Normal 9 2 2 9" xfId="5869" xr:uid="{00000000-0005-0000-0000-0000F2160000}"/>
    <cellStyle name="Normal 9 2 2 9 2" xfId="5870" xr:uid="{00000000-0005-0000-0000-0000F3160000}"/>
    <cellStyle name="Normal 9 2 3" xfId="5871" xr:uid="{00000000-0005-0000-0000-0000F4160000}"/>
    <cellStyle name="Normal 9 2 4" xfId="5872" xr:uid="{00000000-0005-0000-0000-0000F5160000}"/>
    <cellStyle name="Normal 9 2 5" xfId="5873" xr:uid="{00000000-0005-0000-0000-0000F6160000}"/>
    <cellStyle name="Normal 9 2 5 2" xfId="5874" xr:uid="{00000000-0005-0000-0000-0000F7160000}"/>
    <cellStyle name="Normal 9 2 5 2 2" xfId="5875" xr:uid="{00000000-0005-0000-0000-0000F8160000}"/>
    <cellStyle name="Normal 9 2 5 3" xfId="5876" xr:uid="{00000000-0005-0000-0000-0000F9160000}"/>
    <cellStyle name="Normal 9 2 6" xfId="5877" xr:uid="{00000000-0005-0000-0000-0000FA160000}"/>
    <cellStyle name="Normal 9 2 6 2" xfId="5878" xr:uid="{00000000-0005-0000-0000-0000FB160000}"/>
    <cellStyle name="Normal 9 2 6 2 2" xfId="5879" xr:uid="{00000000-0005-0000-0000-0000FC160000}"/>
    <cellStyle name="Normal 9 2 6 3" xfId="5880" xr:uid="{00000000-0005-0000-0000-0000FD160000}"/>
    <cellStyle name="Normal 9 2 7" xfId="5881" xr:uid="{00000000-0005-0000-0000-0000FE160000}"/>
    <cellStyle name="Normal 9 2 7 2" xfId="5882" xr:uid="{00000000-0005-0000-0000-0000FF160000}"/>
    <cellStyle name="Normal 9 2 7 2 2" xfId="5883" xr:uid="{00000000-0005-0000-0000-000000170000}"/>
    <cellStyle name="Normal 9 2 7 3" xfId="5884" xr:uid="{00000000-0005-0000-0000-000001170000}"/>
    <cellStyle name="Normal 9 2 8" xfId="5885" xr:uid="{00000000-0005-0000-0000-000002170000}"/>
    <cellStyle name="Normal 9 2 8 2" xfId="5886" xr:uid="{00000000-0005-0000-0000-000003170000}"/>
    <cellStyle name="Normal 9 2 8 2 2" xfId="5887" xr:uid="{00000000-0005-0000-0000-000004170000}"/>
    <cellStyle name="Normal 9 2 8 3" xfId="5888" xr:uid="{00000000-0005-0000-0000-000005170000}"/>
    <cellStyle name="Normal 9 2 9" xfId="5889" xr:uid="{00000000-0005-0000-0000-000006170000}"/>
    <cellStyle name="Normal 9 2 9 2" xfId="5890" xr:uid="{00000000-0005-0000-0000-000007170000}"/>
    <cellStyle name="Normal 9 2 9 2 2" xfId="5891" xr:uid="{00000000-0005-0000-0000-000008170000}"/>
    <cellStyle name="Normal 9 2 9 3" xfId="5892" xr:uid="{00000000-0005-0000-0000-000009170000}"/>
    <cellStyle name="Normal 9 20" xfId="5893" xr:uid="{00000000-0005-0000-0000-00000A170000}"/>
    <cellStyle name="Normal 9 21" xfId="5894" xr:uid="{00000000-0005-0000-0000-00000B170000}"/>
    <cellStyle name="Normal 9 22" xfId="5895" xr:uid="{00000000-0005-0000-0000-00000C170000}"/>
    <cellStyle name="Normal 9 23" xfId="5896" xr:uid="{00000000-0005-0000-0000-00000D170000}"/>
    <cellStyle name="Normal 9 24" xfId="5897" xr:uid="{00000000-0005-0000-0000-00000E170000}"/>
    <cellStyle name="Normal 9 25" xfId="5898" xr:uid="{00000000-0005-0000-0000-00000F170000}"/>
    <cellStyle name="Normal 9 26" xfId="5899" xr:uid="{00000000-0005-0000-0000-000010170000}"/>
    <cellStyle name="Normal 9 27" xfId="5900" xr:uid="{00000000-0005-0000-0000-000011170000}"/>
    <cellStyle name="Normal 9 28" xfId="5901" xr:uid="{00000000-0005-0000-0000-000012170000}"/>
    <cellStyle name="Normal 9 29" xfId="5902" xr:uid="{00000000-0005-0000-0000-000013170000}"/>
    <cellStyle name="Normal 9 3" xfId="5903" xr:uid="{00000000-0005-0000-0000-000014170000}"/>
    <cellStyle name="Normal 9 3 10" xfId="5904" xr:uid="{00000000-0005-0000-0000-000015170000}"/>
    <cellStyle name="Normal 9 3 10 2" xfId="5905" xr:uid="{00000000-0005-0000-0000-000016170000}"/>
    <cellStyle name="Normal 9 3 10 2 2" xfId="5906" xr:uid="{00000000-0005-0000-0000-000017170000}"/>
    <cellStyle name="Normal 9 3 10 3" xfId="5907" xr:uid="{00000000-0005-0000-0000-000018170000}"/>
    <cellStyle name="Normal 9 3 2" xfId="5908" xr:uid="{00000000-0005-0000-0000-000019170000}"/>
    <cellStyle name="Normal 9 3 2 2" xfId="5909" xr:uid="{00000000-0005-0000-0000-00001A170000}"/>
    <cellStyle name="Normal 9 3 2 3" xfId="5910" xr:uid="{00000000-0005-0000-0000-00001B170000}"/>
    <cellStyle name="Normal 9 3 2 4" xfId="5911" xr:uid="{00000000-0005-0000-0000-00001C170000}"/>
    <cellStyle name="Normal 9 3 2 5" xfId="5912" xr:uid="{00000000-0005-0000-0000-00001D170000}"/>
    <cellStyle name="Normal 9 3 2 6" xfId="5913" xr:uid="{00000000-0005-0000-0000-00001E170000}"/>
    <cellStyle name="Normal 9 3 2 7" xfId="5914" xr:uid="{00000000-0005-0000-0000-00001F170000}"/>
    <cellStyle name="Normal 9 3 2 8" xfId="5915" xr:uid="{00000000-0005-0000-0000-000020170000}"/>
    <cellStyle name="Normal 9 3 2 9" xfId="5916" xr:uid="{00000000-0005-0000-0000-000021170000}"/>
    <cellStyle name="Normal 9 3 2 9 2" xfId="5917" xr:uid="{00000000-0005-0000-0000-000022170000}"/>
    <cellStyle name="Normal 9 3 3" xfId="5918" xr:uid="{00000000-0005-0000-0000-000023170000}"/>
    <cellStyle name="Normal 9 3 4" xfId="5919" xr:uid="{00000000-0005-0000-0000-000024170000}"/>
    <cellStyle name="Normal 9 3 5" xfId="5920" xr:uid="{00000000-0005-0000-0000-000025170000}"/>
    <cellStyle name="Normal 9 3 5 2" xfId="5921" xr:uid="{00000000-0005-0000-0000-000026170000}"/>
    <cellStyle name="Normal 9 3 5 2 2" xfId="5922" xr:uid="{00000000-0005-0000-0000-000027170000}"/>
    <cellStyle name="Normal 9 3 5 3" xfId="5923" xr:uid="{00000000-0005-0000-0000-000028170000}"/>
    <cellStyle name="Normal 9 3 6" xfId="5924" xr:uid="{00000000-0005-0000-0000-000029170000}"/>
    <cellStyle name="Normal 9 3 6 2" xfId="5925" xr:uid="{00000000-0005-0000-0000-00002A170000}"/>
    <cellStyle name="Normal 9 3 6 2 2" xfId="5926" xr:uid="{00000000-0005-0000-0000-00002B170000}"/>
    <cellStyle name="Normal 9 3 6 3" xfId="5927" xr:uid="{00000000-0005-0000-0000-00002C170000}"/>
    <cellStyle name="Normal 9 3 7" xfId="5928" xr:uid="{00000000-0005-0000-0000-00002D170000}"/>
    <cellStyle name="Normal 9 3 7 2" xfId="5929" xr:uid="{00000000-0005-0000-0000-00002E170000}"/>
    <cellStyle name="Normal 9 3 7 2 2" xfId="5930" xr:uid="{00000000-0005-0000-0000-00002F170000}"/>
    <cellStyle name="Normal 9 3 7 3" xfId="5931" xr:uid="{00000000-0005-0000-0000-000030170000}"/>
    <cellStyle name="Normal 9 3 8" xfId="5932" xr:uid="{00000000-0005-0000-0000-000031170000}"/>
    <cellStyle name="Normal 9 3 8 2" xfId="5933" xr:uid="{00000000-0005-0000-0000-000032170000}"/>
    <cellStyle name="Normal 9 3 8 2 2" xfId="5934" xr:uid="{00000000-0005-0000-0000-000033170000}"/>
    <cellStyle name="Normal 9 3 8 3" xfId="5935" xr:uid="{00000000-0005-0000-0000-000034170000}"/>
    <cellStyle name="Normal 9 3 9" xfId="5936" xr:uid="{00000000-0005-0000-0000-000035170000}"/>
    <cellStyle name="Normal 9 3 9 2" xfId="5937" xr:uid="{00000000-0005-0000-0000-000036170000}"/>
    <cellStyle name="Normal 9 3 9 2 2" xfId="5938" xr:uid="{00000000-0005-0000-0000-000037170000}"/>
    <cellStyle name="Normal 9 3 9 3" xfId="5939" xr:uid="{00000000-0005-0000-0000-000038170000}"/>
    <cellStyle name="Normal 9 30" xfId="5940" xr:uid="{00000000-0005-0000-0000-000039170000}"/>
    <cellStyle name="Normal 9 31" xfId="5941" xr:uid="{00000000-0005-0000-0000-00003A170000}"/>
    <cellStyle name="Normal 9 32" xfId="5942" xr:uid="{00000000-0005-0000-0000-00003B170000}"/>
    <cellStyle name="Normal 9 33" xfId="5943" xr:uid="{00000000-0005-0000-0000-00003C170000}"/>
    <cellStyle name="Normal 9 34" xfId="5944" xr:uid="{00000000-0005-0000-0000-00003D170000}"/>
    <cellStyle name="Normal 9 35" xfId="5945" xr:uid="{00000000-0005-0000-0000-00003E170000}"/>
    <cellStyle name="Normal 9 36" xfId="5946" xr:uid="{00000000-0005-0000-0000-00003F170000}"/>
    <cellStyle name="Normal 9 37" xfId="5947" xr:uid="{00000000-0005-0000-0000-000040170000}"/>
    <cellStyle name="Normal 9 38" xfId="5948" xr:uid="{00000000-0005-0000-0000-000041170000}"/>
    <cellStyle name="Normal 9 39" xfId="5949" xr:uid="{00000000-0005-0000-0000-000042170000}"/>
    <cellStyle name="Normal 9 4" xfId="5950" xr:uid="{00000000-0005-0000-0000-000043170000}"/>
    <cellStyle name="Normal 9 4 10" xfId="5951" xr:uid="{00000000-0005-0000-0000-000044170000}"/>
    <cellStyle name="Normal 9 4 10 2" xfId="5952" xr:uid="{00000000-0005-0000-0000-000045170000}"/>
    <cellStyle name="Normal 9 4 10 2 2" xfId="5953" xr:uid="{00000000-0005-0000-0000-000046170000}"/>
    <cellStyle name="Normal 9 4 10 3" xfId="5954" xr:uid="{00000000-0005-0000-0000-000047170000}"/>
    <cellStyle name="Normal 9 4 2" xfId="5955" xr:uid="{00000000-0005-0000-0000-000048170000}"/>
    <cellStyle name="Normal 9 4 2 2" xfId="5956" xr:uid="{00000000-0005-0000-0000-000049170000}"/>
    <cellStyle name="Normal 9 4 2 3" xfId="5957" xr:uid="{00000000-0005-0000-0000-00004A170000}"/>
    <cellStyle name="Normal 9 4 2 4" xfId="5958" xr:uid="{00000000-0005-0000-0000-00004B170000}"/>
    <cellStyle name="Normal 9 4 2 5" xfId="5959" xr:uid="{00000000-0005-0000-0000-00004C170000}"/>
    <cellStyle name="Normal 9 4 2 6" xfId="5960" xr:uid="{00000000-0005-0000-0000-00004D170000}"/>
    <cellStyle name="Normal 9 4 2 7" xfId="5961" xr:uid="{00000000-0005-0000-0000-00004E170000}"/>
    <cellStyle name="Normal 9 4 2 8" xfId="5962" xr:uid="{00000000-0005-0000-0000-00004F170000}"/>
    <cellStyle name="Normal 9 4 2 9" xfId="5963" xr:uid="{00000000-0005-0000-0000-000050170000}"/>
    <cellStyle name="Normal 9 4 2 9 2" xfId="5964" xr:uid="{00000000-0005-0000-0000-000051170000}"/>
    <cellStyle name="Normal 9 4 3" xfId="5965" xr:uid="{00000000-0005-0000-0000-000052170000}"/>
    <cellStyle name="Normal 9 4 4" xfId="5966" xr:uid="{00000000-0005-0000-0000-000053170000}"/>
    <cellStyle name="Normal 9 4 5" xfId="5967" xr:uid="{00000000-0005-0000-0000-000054170000}"/>
    <cellStyle name="Normal 9 4 5 2" xfId="5968" xr:uid="{00000000-0005-0000-0000-000055170000}"/>
    <cellStyle name="Normal 9 4 5 2 2" xfId="5969" xr:uid="{00000000-0005-0000-0000-000056170000}"/>
    <cellStyle name="Normal 9 4 5 3" xfId="5970" xr:uid="{00000000-0005-0000-0000-000057170000}"/>
    <cellStyle name="Normal 9 4 6" xfId="5971" xr:uid="{00000000-0005-0000-0000-000058170000}"/>
    <cellStyle name="Normal 9 4 6 2" xfId="5972" xr:uid="{00000000-0005-0000-0000-000059170000}"/>
    <cellStyle name="Normal 9 4 6 2 2" xfId="5973" xr:uid="{00000000-0005-0000-0000-00005A170000}"/>
    <cellStyle name="Normal 9 4 6 3" xfId="5974" xr:uid="{00000000-0005-0000-0000-00005B170000}"/>
    <cellStyle name="Normal 9 4 7" xfId="5975" xr:uid="{00000000-0005-0000-0000-00005C170000}"/>
    <cellStyle name="Normal 9 4 7 2" xfId="5976" xr:uid="{00000000-0005-0000-0000-00005D170000}"/>
    <cellStyle name="Normal 9 4 7 2 2" xfId="5977" xr:uid="{00000000-0005-0000-0000-00005E170000}"/>
    <cellStyle name="Normal 9 4 7 3" xfId="5978" xr:uid="{00000000-0005-0000-0000-00005F170000}"/>
    <cellStyle name="Normal 9 4 8" xfId="5979" xr:uid="{00000000-0005-0000-0000-000060170000}"/>
    <cellStyle name="Normal 9 4 8 2" xfId="5980" xr:uid="{00000000-0005-0000-0000-000061170000}"/>
    <cellStyle name="Normal 9 4 8 2 2" xfId="5981" xr:uid="{00000000-0005-0000-0000-000062170000}"/>
    <cellStyle name="Normal 9 4 8 3" xfId="5982" xr:uid="{00000000-0005-0000-0000-000063170000}"/>
    <cellStyle name="Normal 9 4 9" xfId="5983" xr:uid="{00000000-0005-0000-0000-000064170000}"/>
    <cellStyle name="Normal 9 4 9 2" xfId="5984" xr:uid="{00000000-0005-0000-0000-000065170000}"/>
    <cellStyle name="Normal 9 4 9 2 2" xfId="5985" xr:uid="{00000000-0005-0000-0000-000066170000}"/>
    <cellStyle name="Normal 9 4 9 3" xfId="5986" xr:uid="{00000000-0005-0000-0000-000067170000}"/>
    <cellStyle name="Normal 9 40" xfId="5987" xr:uid="{00000000-0005-0000-0000-000068170000}"/>
    <cellStyle name="Normal 9 41" xfId="5988" xr:uid="{00000000-0005-0000-0000-000069170000}"/>
    <cellStyle name="Normal 9 42" xfId="5989" xr:uid="{00000000-0005-0000-0000-00006A170000}"/>
    <cellStyle name="Normal 9 43" xfId="5990" xr:uid="{00000000-0005-0000-0000-00006B170000}"/>
    <cellStyle name="Normal 9 44" xfId="5991" xr:uid="{00000000-0005-0000-0000-00006C170000}"/>
    <cellStyle name="Normal 9 45" xfId="5992" xr:uid="{00000000-0005-0000-0000-00006D170000}"/>
    <cellStyle name="Normal 9 45 2" xfId="5993" xr:uid="{00000000-0005-0000-0000-00006E170000}"/>
    <cellStyle name="Normal 9 45 3" xfId="5994" xr:uid="{00000000-0005-0000-0000-00006F170000}"/>
    <cellStyle name="Normal 9 45 4" xfId="5995" xr:uid="{00000000-0005-0000-0000-000070170000}"/>
    <cellStyle name="Normal 9 45 5" xfId="5996" xr:uid="{00000000-0005-0000-0000-000071170000}"/>
    <cellStyle name="Normal 9 45 6" xfId="5997" xr:uid="{00000000-0005-0000-0000-000072170000}"/>
    <cellStyle name="Normal 9 45 7" xfId="5998" xr:uid="{00000000-0005-0000-0000-000073170000}"/>
    <cellStyle name="Normal 9 45 8" xfId="5999" xr:uid="{00000000-0005-0000-0000-000074170000}"/>
    <cellStyle name="Normal 9 45 9" xfId="6000" xr:uid="{00000000-0005-0000-0000-000075170000}"/>
    <cellStyle name="Normal 9 45 9 2" xfId="6001" xr:uid="{00000000-0005-0000-0000-000076170000}"/>
    <cellStyle name="Normal 9 46" xfId="6002" xr:uid="{00000000-0005-0000-0000-000077170000}"/>
    <cellStyle name="Normal 9 47" xfId="6003" xr:uid="{00000000-0005-0000-0000-000078170000}"/>
    <cellStyle name="Normal 9 47 2" xfId="6004" xr:uid="{00000000-0005-0000-0000-000079170000}"/>
    <cellStyle name="Normal 9 47 2 2" xfId="6005" xr:uid="{00000000-0005-0000-0000-00007A170000}"/>
    <cellStyle name="Normal 9 47 3" xfId="6006" xr:uid="{00000000-0005-0000-0000-00007B170000}"/>
    <cellStyle name="Normal 9 48" xfId="6007" xr:uid="{00000000-0005-0000-0000-00007C170000}"/>
    <cellStyle name="Normal 9 48 2" xfId="6008" xr:uid="{00000000-0005-0000-0000-00007D170000}"/>
    <cellStyle name="Normal 9 48 2 2" xfId="6009" xr:uid="{00000000-0005-0000-0000-00007E170000}"/>
    <cellStyle name="Normal 9 48 3" xfId="6010" xr:uid="{00000000-0005-0000-0000-00007F170000}"/>
    <cellStyle name="Normal 9 49" xfId="6011" xr:uid="{00000000-0005-0000-0000-000080170000}"/>
    <cellStyle name="Normal 9 49 2" xfId="6012" xr:uid="{00000000-0005-0000-0000-000081170000}"/>
    <cellStyle name="Normal 9 49 2 2" xfId="6013" xr:uid="{00000000-0005-0000-0000-000082170000}"/>
    <cellStyle name="Normal 9 49 3" xfId="6014" xr:uid="{00000000-0005-0000-0000-000083170000}"/>
    <cellStyle name="Normal 9 5" xfId="6015" xr:uid="{00000000-0005-0000-0000-000084170000}"/>
    <cellStyle name="Normal 9 5 10" xfId="6016" xr:uid="{00000000-0005-0000-0000-000085170000}"/>
    <cellStyle name="Normal 9 5 10 2" xfId="6017" xr:uid="{00000000-0005-0000-0000-000086170000}"/>
    <cellStyle name="Normal 9 5 10 2 2" xfId="6018" xr:uid="{00000000-0005-0000-0000-000087170000}"/>
    <cellStyle name="Normal 9 5 10 3" xfId="6019" xr:uid="{00000000-0005-0000-0000-000088170000}"/>
    <cellStyle name="Normal 9 5 2" xfId="6020" xr:uid="{00000000-0005-0000-0000-000089170000}"/>
    <cellStyle name="Normal 9 5 2 2" xfId="6021" xr:uid="{00000000-0005-0000-0000-00008A170000}"/>
    <cellStyle name="Normal 9 5 2 3" xfId="6022" xr:uid="{00000000-0005-0000-0000-00008B170000}"/>
    <cellStyle name="Normal 9 5 2 4" xfId="6023" xr:uid="{00000000-0005-0000-0000-00008C170000}"/>
    <cellStyle name="Normal 9 5 2 5" xfId="6024" xr:uid="{00000000-0005-0000-0000-00008D170000}"/>
    <cellStyle name="Normal 9 5 2 6" xfId="6025" xr:uid="{00000000-0005-0000-0000-00008E170000}"/>
    <cellStyle name="Normal 9 5 2 7" xfId="6026" xr:uid="{00000000-0005-0000-0000-00008F170000}"/>
    <cellStyle name="Normal 9 5 2 8" xfId="6027" xr:uid="{00000000-0005-0000-0000-000090170000}"/>
    <cellStyle name="Normal 9 5 2 9" xfId="6028" xr:uid="{00000000-0005-0000-0000-000091170000}"/>
    <cellStyle name="Normal 9 5 2 9 2" xfId="6029" xr:uid="{00000000-0005-0000-0000-000092170000}"/>
    <cellStyle name="Normal 9 5 3" xfId="6030" xr:uid="{00000000-0005-0000-0000-000093170000}"/>
    <cellStyle name="Normal 9 5 4" xfId="6031" xr:uid="{00000000-0005-0000-0000-000094170000}"/>
    <cellStyle name="Normal 9 5 5" xfId="6032" xr:uid="{00000000-0005-0000-0000-000095170000}"/>
    <cellStyle name="Normal 9 5 5 2" xfId="6033" xr:uid="{00000000-0005-0000-0000-000096170000}"/>
    <cellStyle name="Normal 9 5 5 2 2" xfId="6034" xr:uid="{00000000-0005-0000-0000-000097170000}"/>
    <cellStyle name="Normal 9 5 5 3" xfId="6035" xr:uid="{00000000-0005-0000-0000-000098170000}"/>
    <cellStyle name="Normal 9 5 6" xfId="6036" xr:uid="{00000000-0005-0000-0000-000099170000}"/>
    <cellStyle name="Normal 9 5 6 2" xfId="6037" xr:uid="{00000000-0005-0000-0000-00009A170000}"/>
    <cellStyle name="Normal 9 5 6 2 2" xfId="6038" xr:uid="{00000000-0005-0000-0000-00009B170000}"/>
    <cellStyle name="Normal 9 5 6 3" xfId="6039" xr:uid="{00000000-0005-0000-0000-00009C170000}"/>
    <cellStyle name="Normal 9 5 7" xfId="6040" xr:uid="{00000000-0005-0000-0000-00009D170000}"/>
    <cellStyle name="Normal 9 5 7 2" xfId="6041" xr:uid="{00000000-0005-0000-0000-00009E170000}"/>
    <cellStyle name="Normal 9 5 7 2 2" xfId="6042" xr:uid="{00000000-0005-0000-0000-00009F170000}"/>
    <cellStyle name="Normal 9 5 7 3" xfId="6043" xr:uid="{00000000-0005-0000-0000-0000A0170000}"/>
    <cellStyle name="Normal 9 5 8" xfId="6044" xr:uid="{00000000-0005-0000-0000-0000A1170000}"/>
    <cellStyle name="Normal 9 5 8 2" xfId="6045" xr:uid="{00000000-0005-0000-0000-0000A2170000}"/>
    <cellStyle name="Normal 9 5 8 2 2" xfId="6046" xr:uid="{00000000-0005-0000-0000-0000A3170000}"/>
    <cellStyle name="Normal 9 5 8 3" xfId="6047" xr:uid="{00000000-0005-0000-0000-0000A4170000}"/>
    <cellStyle name="Normal 9 5 9" xfId="6048" xr:uid="{00000000-0005-0000-0000-0000A5170000}"/>
    <cellStyle name="Normal 9 5 9 2" xfId="6049" xr:uid="{00000000-0005-0000-0000-0000A6170000}"/>
    <cellStyle name="Normal 9 5 9 2 2" xfId="6050" xr:uid="{00000000-0005-0000-0000-0000A7170000}"/>
    <cellStyle name="Normal 9 5 9 3" xfId="6051" xr:uid="{00000000-0005-0000-0000-0000A8170000}"/>
    <cellStyle name="Normal 9 50" xfId="6052" xr:uid="{00000000-0005-0000-0000-0000A9170000}"/>
    <cellStyle name="Normal 9 50 2" xfId="6053" xr:uid="{00000000-0005-0000-0000-0000AA170000}"/>
    <cellStyle name="Normal 9 50 2 2" xfId="6054" xr:uid="{00000000-0005-0000-0000-0000AB170000}"/>
    <cellStyle name="Normal 9 50 3" xfId="6055" xr:uid="{00000000-0005-0000-0000-0000AC170000}"/>
    <cellStyle name="Normal 9 51" xfId="6056" xr:uid="{00000000-0005-0000-0000-0000AD170000}"/>
    <cellStyle name="Normal 9 51 2" xfId="6057" xr:uid="{00000000-0005-0000-0000-0000AE170000}"/>
    <cellStyle name="Normal 9 51 2 2" xfId="6058" xr:uid="{00000000-0005-0000-0000-0000AF170000}"/>
    <cellStyle name="Normal 9 51 3" xfId="6059" xr:uid="{00000000-0005-0000-0000-0000B0170000}"/>
    <cellStyle name="Normal 9 52" xfId="6060" xr:uid="{00000000-0005-0000-0000-0000B1170000}"/>
    <cellStyle name="Normal 9 52 2" xfId="6061" xr:uid="{00000000-0005-0000-0000-0000B2170000}"/>
    <cellStyle name="Normal 9 52 2 2" xfId="6062" xr:uid="{00000000-0005-0000-0000-0000B3170000}"/>
    <cellStyle name="Normal 9 52 3" xfId="6063" xr:uid="{00000000-0005-0000-0000-0000B4170000}"/>
    <cellStyle name="Normal 9 6" xfId="6064" xr:uid="{00000000-0005-0000-0000-0000B5170000}"/>
    <cellStyle name="Normal 9 6 10" xfId="6065" xr:uid="{00000000-0005-0000-0000-0000B6170000}"/>
    <cellStyle name="Normal 9 6 10 2" xfId="6066" xr:uid="{00000000-0005-0000-0000-0000B7170000}"/>
    <cellStyle name="Normal 9 6 10 2 2" xfId="6067" xr:uid="{00000000-0005-0000-0000-0000B8170000}"/>
    <cellStyle name="Normal 9 6 10 3" xfId="6068" xr:uid="{00000000-0005-0000-0000-0000B9170000}"/>
    <cellStyle name="Normal 9 6 2" xfId="6069" xr:uid="{00000000-0005-0000-0000-0000BA170000}"/>
    <cellStyle name="Normal 9 6 2 2" xfId="6070" xr:uid="{00000000-0005-0000-0000-0000BB170000}"/>
    <cellStyle name="Normal 9 6 2 3" xfId="6071" xr:uid="{00000000-0005-0000-0000-0000BC170000}"/>
    <cellStyle name="Normal 9 6 2 4" xfId="6072" xr:uid="{00000000-0005-0000-0000-0000BD170000}"/>
    <cellStyle name="Normal 9 6 2 5" xfId="6073" xr:uid="{00000000-0005-0000-0000-0000BE170000}"/>
    <cellStyle name="Normal 9 6 2 6" xfId="6074" xr:uid="{00000000-0005-0000-0000-0000BF170000}"/>
    <cellStyle name="Normal 9 6 2 7" xfId="6075" xr:uid="{00000000-0005-0000-0000-0000C0170000}"/>
    <cellStyle name="Normal 9 6 2 8" xfId="6076" xr:uid="{00000000-0005-0000-0000-0000C1170000}"/>
    <cellStyle name="Normal 9 6 2 9" xfId="6077" xr:uid="{00000000-0005-0000-0000-0000C2170000}"/>
    <cellStyle name="Normal 9 6 2 9 2" xfId="6078" xr:uid="{00000000-0005-0000-0000-0000C3170000}"/>
    <cellStyle name="Normal 9 6 3" xfId="6079" xr:uid="{00000000-0005-0000-0000-0000C4170000}"/>
    <cellStyle name="Normal 9 6 4" xfId="6080" xr:uid="{00000000-0005-0000-0000-0000C5170000}"/>
    <cellStyle name="Normal 9 6 5" xfId="6081" xr:uid="{00000000-0005-0000-0000-0000C6170000}"/>
    <cellStyle name="Normal 9 6 5 2" xfId="6082" xr:uid="{00000000-0005-0000-0000-0000C7170000}"/>
    <cellStyle name="Normal 9 6 5 2 2" xfId="6083" xr:uid="{00000000-0005-0000-0000-0000C8170000}"/>
    <cellStyle name="Normal 9 6 5 3" xfId="6084" xr:uid="{00000000-0005-0000-0000-0000C9170000}"/>
    <cellStyle name="Normal 9 6 6" xfId="6085" xr:uid="{00000000-0005-0000-0000-0000CA170000}"/>
    <cellStyle name="Normal 9 6 6 2" xfId="6086" xr:uid="{00000000-0005-0000-0000-0000CB170000}"/>
    <cellStyle name="Normal 9 6 6 2 2" xfId="6087" xr:uid="{00000000-0005-0000-0000-0000CC170000}"/>
    <cellStyle name="Normal 9 6 6 3" xfId="6088" xr:uid="{00000000-0005-0000-0000-0000CD170000}"/>
    <cellStyle name="Normal 9 6 7" xfId="6089" xr:uid="{00000000-0005-0000-0000-0000CE170000}"/>
    <cellStyle name="Normal 9 6 7 2" xfId="6090" xr:uid="{00000000-0005-0000-0000-0000CF170000}"/>
    <cellStyle name="Normal 9 6 7 2 2" xfId="6091" xr:uid="{00000000-0005-0000-0000-0000D0170000}"/>
    <cellStyle name="Normal 9 6 7 3" xfId="6092" xr:uid="{00000000-0005-0000-0000-0000D1170000}"/>
    <cellStyle name="Normal 9 6 8" xfId="6093" xr:uid="{00000000-0005-0000-0000-0000D2170000}"/>
    <cellStyle name="Normal 9 6 8 2" xfId="6094" xr:uid="{00000000-0005-0000-0000-0000D3170000}"/>
    <cellStyle name="Normal 9 6 8 2 2" xfId="6095" xr:uid="{00000000-0005-0000-0000-0000D4170000}"/>
    <cellStyle name="Normal 9 6 8 3" xfId="6096" xr:uid="{00000000-0005-0000-0000-0000D5170000}"/>
    <cellStyle name="Normal 9 6 9" xfId="6097" xr:uid="{00000000-0005-0000-0000-0000D6170000}"/>
    <cellStyle name="Normal 9 6 9 2" xfId="6098" xr:uid="{00000000-0005-0000-0000-0000D7170000}"/>
    <cellStyle name="Normal 9 6 9 2 2" xfId="6099" xr:uid="{00000000-0005-0000-0000-0000D8170000}"/>
    <cellStyle name="Normal 9 6 9 3" xfId="6100" xr:uid="{00000000-0005-0000-0000-0000D9170000}"/>
    <cellStyle name="Normal 9 7" xfId="6101" xr:uid="{00000000-0005-0000-0000-0000DA170000}"/>
    <cellStyle name="Normal 9 7 10" xfId="6102" xr:uid="{00000000-0005-0000-0000-0000DB170000}"/>
    <cellStyle name="Normal 9 7 10 2" xfId="6103" xr:uid="{00000000-0005-0000-0000-0000DC170000}"/>
    <cellStyle name="Normal 9 7 10 2 2" xfId="6104" xr:uid="{00000000-0005-0000-0000-0000DD170000}"/>
    <cellStyle name="Normal 9 7 10 3" xfId="6105" xr:uid="{00000000-0005-0000-0000-0000DE170000}"/>
    <cellStyle name="Normal 9 7 2" xfId="6106" xr:uid="{00000000-0005-0000-0000-0000DF170000}"/>
    <cellStyle name="Normal 9 7 2 2" xfId="6107" xr:uid="{00000000-0005-0000-0000-0000E0170000}"/>
    <cellStyle name="Normal 9 7 2 3" xfId="6108" xr:uid="{00000000-0005-0000-0000-0000E1170000}"/>
    <cellStyle name="Normal 9 7 2 4" xfId="6109" xr:uid="{00000000-0005-0000-0000-0000E2170000}"/>
    <cellStyle name="Normal 9 7 2 5" xfId="6110" xr:uid="{00000000-0005-0000-0000-0000E3170000}"/>
    <cellStyle name="Normal 9 7 2 6" xfId="6111" xr:uid="{00000000-0005-0000-0000-0000E4170000}"/>
    <cellStyle name="Normal 9 7 2 7" xfId="6112" xr:uid="{00000000-0005-0000-0000-0000E5170000}"/>
    <cellStyle name="Normal 9 7 2 8" xfId="6113" xr:uid="{00000000-0005-0000-0000-0000E6170000}"/>
    <cellStyle name="Normal 9 7 2 9" xfId="6114" xr:uid="{00000000-0005-0000-0000-0000E7170000}"/>
    <cellStyle name="Normal 9 7 2 9 2" xfId="6115" xr:uid="{00000000-0005-0000-0000-0000E8170000}"/>
    <cellStyle name="Normal 9 7 3" xfId="6116" xr:uid="{00000000-0005-0000-0000-0000E9170000}"/>
    <cellStyle name="Normal 9 7 4" xfId="6117" xr:uid="{00000000-0005-0000-0000-0000EA170000}"/>
    <cellStyle name="Normal 9 7 5" xfId="6118" xr:uid="{00000000-0005-0000-0000-0000EB170000}"/>
    <cellStyle name="Normal 9 7 5 2" xfId="6119" xr:uid="{00000000-0005-0000-0000-0000EC170000}"/>
    <cellStyle name="Normal 9 7 5 2 2" xfId="6120" xr:uid="{00000000-0005-0000-0000-0000ED170000}"/>
    <cellStyle name="Normal 9 7 5 3" xfId="6121" xr:uid="{00000000-0005-0000-0000-0000EE170000}"/>
    <cellStyle name="Normal 9 7 6" xfId="6122" xr:uid="{00000000-0005-0000-0000-0000EF170000}"/>
    <cellStyle name="Normal 9 7 6 2" xfId="6123" xr:uid="{00000000-0005-0000-0000-0000F0170000}"/>
    <cellStyle name="Normal 9 7 6 2 2" xfId="6124" xr:uid="{00000000-0005-0000-0000-0000F1170000}"/>
    <cellStyle name="Normal 9 7 6 3" xfId="6125" xr:uid="{00000000-0005-0000-0000-0000F2170000}"/>
    <cellStyle name="Normal 9 7 7" xfId="6126" xr:uid="{00000000-0005-0000-0000-0000F3170000}"/>
    <cellStyle name="Normal 9 7 7 2" xfId="6127" xr:uid="{00000000-0005-0000-0000-0000F4170000}"/>
    <cellStyle name="Normal 9 7 7 2 2" xfId="6128" xr:uid="{00000000-0005-0000-0000-0000F5170000}"/>
    <cellStyle name="Normal 9 7 7 3" xfId="6129" xr:uid="{00000000-0005-0000-0000-0000F6170000}"/>
    <cellStyle name="Normal 9 7 8" xfId="6130" xr:uid="{00000000-0005-0000-0000-0000F7170000}"/>
    <cellStyle name="Normal 9 7 8 2" xfId="6131" xr:uid="{00000000-0005-0000-0000-0000F8170000}"/>
    <cellStyle name="Normal 9 7 8 2 2" xfId="6132" xr:uid="{00000000-0005-0000-0000-0000F9170000}"/>
    <cellStyle name="Normal 9 7 8 3" xfId="6133" xr:uid="{00000000-0005-0000-0000-0000FA170000}"/>
    <cellStyle name="Normal 9 7 9" xfId="6134" xr:uid="{00000000-0005-0000-0000-0000FB170000}"/>
    <cellStyle name="Normal 9 7 9 2" xfId="6135" xr:uid="{00000000-0005-0000-0000-0000FC170000}"/>
    <cellStyle name="Normal 9 7 9 2 2" xfId="6136" xr:uid="{00000000-0005-0000-0000-0000FD170000}"/>
    <cellStyle name="Normal 9 7 9 3" xfId="6137" xr:uid="{00000000-0005-0000-0000-0000FE170000}"/>
    <cellStyle name="Normal 9 8" xfId="6138" xr:uid="{00000000-0005-0000-0000-0000FF170000}"/>
    <cellStyle name="Normal 9 9" xfId="6139" xr:uid="{00000000-0005-0000-0000-000000180000}"/>
    <cellStyle name="Normal 92" xfId="6140" xr:uid="{00000000-0005-0000-0000-000001180000}"/>
    <cellStyle name="Notas" xfId="6141" builtinId="10" customBuiltin="1"/>
    <cellStyle name="Notas 2" xfId="6142" xr:uid="{00000000-0005-0000-0000-000003180000}"/>
    <cellStyle name="Notas 2 2" xfId="6143" xr:uid="{00000000-0005-0000-0000-000004180000}"/>
    <cellStyle name="Notas 2 2 2" xfId="6144" xr:uid="{00000000-0005-0000-0000-000005180000}"/>
    <cellStyle name="Notas 2 3" xfId="6145" xr:uid="{00000000-0005-0000-0000-000006180000}"/>
    <cellStyle name="Notas 2 3 2" xfId="6146" xr:uid="{00000000-0005-0000-0000-000007180000}"/>
    <cellStyle name="Notas 2 4" xfId="6147" xr:uid="{00000000-0005-0000-0000-000008180000}"/>
    <cellStyle name="Notas 2 4 2" xfId="6148" xr:uid="{00000000-0005-0000-0000-000009180000}"/>
    <cellStyle name="Notas 2 5" xfId="6149" xr:uid="{00000000-0005-0000-0000-00000A180000}"/>
    <cellStyle name="Notas 3" xfId="6150" xr:uid="{00000000-0005-0000-0000-00000B180000}"/>
    <cellStyle name="Notas 3 2" xfId="6151" xr:uid="{00000000-0005-0000-0000-00000C180000}"/>
    <cellStyle name="Notas 3 2 2" xfId="6152" xr:uid="{00000000-0005-0000-0000-00000D180000}"/>
    <cellStyle name="Notas 3 3" xfId="6153" xr:uid="{00000000-0005-0000-0000-00000E180000}"/>
    <cellStyle name="Notas 3 3 2" xfId="6154" xr:uid="{00000000-0005-0000-0000-00000F180000}"/>
    <cellStyle name="Notas 3 4" xfId="6155" xr:uid="{00000000-0005-0000-0000-000010180000}"/>
    <cellStyle name="Notas 3 4 2" xfId="6156" xr:uid="{00000000-0005-0000-0000-000011180000}"/>
    <cellStyle name="Notas 3 5" xfId="6157" xr:uid="{00000000-0005-0000-0000-000012180000}"/>
    <cellStyle name="Notas 4" xfId="6158" xr:uid="{00000000-0005-0000-0000-000013180000}"/>
    <cellStyle name="Notas 4 2" xfId="6159" xr:uid="{00000000-0005-0000-0000-000014180000}"/>
    <cellStyle name="Notas 4 2 2" xfId="6160" xr:uid="{00000000-0005-0000-0000-000015180000}"/>
    <cellStyle name="Notas 4 3" xfId="6161" xr:uid="{00000000-0005-0000-0000-000016180000}"/>
    <cellStyle name="Notas 4 3 2" xfId="6162" xr:uid="{00000000-0005-0000-0000-000017180000}"/>
    <cellStyle name="Notas 4 4" xfId="6163" xr:uid="{00000000-0005-0000-0000-000018180000}"/>
    <cellStyle name="Notas 4 4 2" xfId="6164" xr:uid="{00000000-0005-0000-0000-000019180000}"/>
    <cellStyle name="Notas 4 5" xfId="6165" xr:uid="{00000000-0005-0000-0000-00001A180000}"/>
    <cellStyle name="Notas 5" xfId="6166" xr:uid="{00000000-0005-0000-0000-00001B180000}"/>
    <cellStyle name="Notas 5 2" xfId="6167" xr:uid="{00000000-0005-0000-0000-00001C180000}"/>
    <cellStyle name="Notas 5 2 2" xfId="6168" xr:uid="{00000000-0005-0000-0000-00001D180000}"/>
    <cellStyle name="Notas 5 3" xfId="6169" xr:uid="{00000000-0005-0000-0000-00001E180000}"/>
    <cellStyle name="Notas 5 3 2" xfId="6170" xr:uid="{00000000-0005-0000-0000-00001F180000}"/>
    <cellStyle name="Notas 5 4" xfId="6171" xr:uid="{00000000-0005-0000-0000-000020180000}"/>
    <cellStyle name="Notas 5 4 2" xfId="6172" xr:uid="{00000000-0005-0000-0000-000021180000}"/>
    <cellStyle name="Notas 5 5" xfId="6173" xr:uid="{00000000-0005-0000-0000-000022180000}"/>
    <cellStyle name="Notas 6" xfId="6174" xr:uid="{00000000-0005-0000-0000-000023180000}"/>
    <cellStyle name="Notas 6 2" xfId="6175" xr:uid="{00000000-0005-0000-0000-000024180000}"/>
    <cellStyle name="Notas 6 2 2" xfId="6176" xr:uid="{00000000-0005-0000-0000-000025180000}"/>
    <cellStyle name="Notas 6 3" xfId="6177" xr:uid="{00000000-0005-0000-0000-000026180000}"/>
    <cellStyle name="Notas 6 3 2" xfId="6178" xr:uid="{00000000-0005-0000-0000-000027180000}"/>
    <cellStyle name="Notas 6 4" xfId="6179" xr:uid="{00000000-0005-0000-0000-000028180000}"/>
    <cellStyle name="Notas 6 4 2" xfId="6180" xr:uid="{00000000-0005-0000-0000-000029180000}"/>
    <cellStyle name="Notas 6 5" xfId="6181" xr:uid="{00000000-0005-0000-0000-00002A180000}"/>
    <cellStyle name="Notas 7" xfId="6182" xr:uid="{00000000-0005-0000-0000-00002B180000}"/>
    <cellStyle name="Note" xfId="6183" xr:uid="{00000000-0005-0000-0000-00002C180000}"/>
    <cellStyle name="Note 2" xfId="6184" xr:uid="{00000000-0005-0000-0000-00002D180000}"/>
    <cellStyle name="Note 2 2" xfId="6185" xr:uid="{00000000-0005-0000-0000-00002E180000}"/>
    <cellStyle name="Note 2 2 2" xfId="6186" xr:uid="{00000000-0005-0000-0000-00002F180000}"/>
    <cellStyle name="Note 2 3" xfId="6187" xr:uid="{00000000-0005-0000-0000-000030180000}"/>
    <cellStyle name="Note 2 3 2" xfId="6188" xr:uid="{00000000-0005-0000-0000-000031180000}"/>
    <cellStyle name="Note 2 4" xfId="6189" xr:uid="{00000000-0005-0000-0000-000032180000}"/>
    <cellStyle name="Note 2 4 2" xfId="6190" xr:uid="{00000000-0005-0000-0000-000033180000}"/>
    <cellStyle name="Note 2 5" xfId="6191" xr:uid="{00000000-0005-0000-0000-000034180000}"/>
    <cellStyle name="Note 2 5 2" xfId="6192" xr:uid="{00000000-0005-0000-0000-000035180000}"/>
    <cellStyle name="Note 2 6" xfId="6193" xr:uid="{00000000-0005-0000-0000-000036180000}"/>
    <cellStyle name="Note 2 6 2" xfId="6194" xr:uid="{00000000-0005-0000-0000-000037180000}"/>
    <cellStyle name="Note 2 7" xfId="6195" xr:uid="{00000000-0005-0000-0000-000038180000}"/>
    <cellStyle name="Note 2 7 2" xfId="6196" xr:uid="{00000000-0005-0000-0000-000039180000}"/>
    <cellStyle name="Note 2 8" xfId="6197" xr:uid="{00000000-0005-0000-0000-00003A180000}"/>
    <cellStyle name="Note 3" xfId="6198" xr:uid="{00000000-0005-0000-0000-00003B180000}"/>
    <cellStyle name="Note 3 2" xfId="6199" xr:uid="{00000000-0005-0000-0000-00003C180000}"/>
    <cellStyle name="Note 4" xfId="6200" xr:uid="{00000000-0005-0000-0000-00003D180000}"/>
    <cellStyle name="Note 4 2" xfId="6201" xr:uid="{00000000-0005-0000-0000-00003E180000}"/>
    <cellStyle name="Note 5" xfId="6202" xr:uid="{00000000-0005-0000-0000-00003F180000}"/>
    <cellStyle name="Note 5 2" xfId="6203" xr:uid="{00000000-0005-0000-0000-000040180000}"/>
    <cellStyle name="Note 6" xfId="6204" xr:uid="{00000000-0005-0000-0000-000041180000}"/>
    <cellStyle name="Output" xfId="6205" xr:uid="{00000000-0005-0000-0000-000042180000}"/>
    <cellStyle name="Output 2" xfId="6206" xr:uid="{00000000-0005-0000-0000-000043180000}"/>
    <cellStyle name="Percent" xfId="6207" xr:uid="{00000000-0005-0000-0000-000044180000}"/>
    <cellStyle name="Percent 2" xfId="6208" xr:uid="{00000000-0005-0000-0000-000045180000}"/>
    <cellStyle name="Porcentaje" xfId="6696" builtinId="5"/>
    <cellStyle name="Porcentaje 2" xfId="6209" xr:uid="{00000000-0005-0000-0000-000047180000}"/>
    <cellStyle name="Porcentaje 2 2" xfId="6210" xr:uid="{00000000-0005-0000-0000-000048180000}"/>
    <cellStyle name="Porcentaje 2 3" xfId="6211" xr:uid="{00000000-0005-0000-0000-000049180000}"/>
    <cellStyle name="Porcentaje 2 4" xfId="6212" xr:uid="{00000000-0005-0000-0000-00004A180000}"/>
    <cellStyle name="Porcentaje 3" xfId="6213" xr:uid="{00000000-0005-0000-0000-00004B180000}"/>
    <cellStyle name="Porcentaje 3 2" xfId="6214" xr:uid="{00000000-0005-0000-0000-00004C180000}"/>
    <cellStyle name="Porcentaje 3 2 2" xfId="6215" xr:uid="{00000000-0005-0000-0000-00004D180000}"/>
    <cellStyle name="Porcentaje 4" xfId="6216" xr:uid="{00000000-0005-0000-0000-00004E180000}"/>
    <cellStyle name="Porcentaje 5" xfId="6217" xr:uid="{00000000-0005-0000-0000-00004F180000}"/>
    <cellStyle name="Porcentaje 6" xfId="6218" xr:uid="{00000000-0005-0000-0000-000050180000}"/>
    <cellStyle name="Porcentual 2" xfId="6219" xr:uid="{00000000-0005-0000-0000-000051180000}"/>
    <cellStyle name="Porcentual 2 10" xfId="6220" xr:uid="{00000000-0005-0000-0000-000052180000}"/>
    <cellStyle name="Porcentual 2 10 2" xfId="6221" xr:uid="{00000000-0005-0000-0000-000053180000}"/>
    <cellStyle name="Porcentual 2 10 2 2" xfId="6222" xr:uid="{00000000-0005-0000-0000-000054180000}"/>
    <cellStyle name="Porcentual 2 10 3" xfId="6223" xr:uid="{00000000-0005-0000-0000-000055180000}"/>
    <cellStyle name="Porcentual 2 10 3 2" xfId="6224" xr:uid="{00000000-0005-0000-0000-000056180000}"/>
    <cellStyle name="Porcentual 2 10 4" xfId="6225" xr:uid="{00000000-0005-0000-0000-000057180000}"/>
    <cellStyle name="Porcentual 2 10 4 2" xfId="6226" xr:uid="{00000000-0005-0000-0000-000058180000}"/>
    <cellStyle name="Porcentual 2 10 5" xfId="6227" xr:uid="{00000000-0005-0000-0000-000059180000}"/>
    <cellStyle name="Porcentual 2 11" xfId="6228" xr:uid="{00000000-0005-0000-0000-00005A180000}"/>
    <cellStyle name="Porcentual 2 11 2" xfId="6229" xr:uid="{00000000-0005-0000-0000-00005B180000}"/>
    <cellStyle name="Porcentual 2 11 2 2" xfId="6230" xr:uid="{00000000-0005-0000-0000-00005C180000}"/>
    <cellStyle name="Porcentual 2 11 3" xfId="6231" xr:uid="{00000000-0005-0000-0000-00005D180000}"/>
    <cellStyle name="Porcentual 2 11 3 2" xfId="6232" xr:uid="{00000000-0005-0000-0000-00005E180000}"/>
    <cellStyle name="Porcentual 2 11 4" xfId="6233" xr:uid="{00000000-0005-0000-0000-00005F180000}"/>
    <cellStyle name="Porcentual 2 11 4 2" xfId="6234" xr:uid="{00000000-0005-0000-0000-000060180000}"/>
    <cellStyle name="Porcentual 2 11 5" xfId="6235" xr:uid="{00000000-0005-0000-0000-000061180000}"/>
    <cellStyle name="Porcentual 2 12" xfId="6236" xr:uid="{00000000-0005-0000-0000-000062180000}"/>
    <cellStyle name="Porcentual 2 12 2" xfId="6237" xr:uid="{00000000-0005-0000-0000-000063180000}"/>
    <cellStyle name="Porcentual 2 12 2 2" xfId="6238" xr:uid="{00000000-0005-0000-0000-000064180000}"/>
    <cellStyle name="Porcentual 2 12 3" xfId="6239" xr:uid="{00000000-0005-0000-0000-000065180000}"/>
    <cellStyle name="Porcentual 2 12 3 2" xfId="6240" xr:uid="{00000000-0005-0000-0000-000066180000}"/>
    <cellStyle name="Porcentual 2 12 4" xfId="6241" xr:uid="{00000000-0005-0000-0000-000067180000}"/>
    <cellStyle name="Porcentual 2 12 4 2" xfId="6242" xr:uid="{00000000-0005-0000-0000-000068180000}"/>
    <cellStyle name="Porcentual 2 12 5" xfId="6243" xr:uid="{00000000-0005-0000-0000-000069180000}"/>
    <cellStyle name="Porcentual 2 13" xfId="6244" xr:uid="{00000000-0005-0000-0000-00006A180000}"/>
    <cellStyle name="Porcentual 2 13 2" xfId="6245" xr:uid="{00000000-0005-0000-0000-00006B180000}"/>
    <cellStyle name="Porcentual 2 13 2 2" xfId="6246" xr:uid="{00000000-0005-0000-0000-00006C180000}"/>
    <cellStyle name="Porcentual 2 13 3" xfId="6247" xr:uid="{00000000-0005-0000-0000-00006D180000}"/>
    <cellStyle name="Porcentual 2 13 3 2" xfId="6248" xr:uid="{00000000-0005-0000-0000-00006E180000}"/>
    <cellStyle name="Porcentual 2 13 4" xfId="6249" xr:uid="{00000000-0005-0000-0000-00006F180000}"/>
    <cellStyle name="Porcentual 2 13 4 2" xfId="6250" xr:uid="{00000000-0005-0000-0000-000070180000}"/>
    <cellStyle name="Porcentual 2 13 5" xfId="6251" xr:uid="{00000000-0005-0000-0000-000071180000}"/>
    <cellStyle name="Porcentual 2 14" xfId="6252" xr:uid="{00000000-0005-0000-0000-000072180000}"/>
    <cellStyle name="Porcentual 2 14 2" xfId="6253" xr:uid="{00000000-0005-0000-0000-000073180000}"/>
    <cellStyle name="Porcentual 2 14 2 2" xfId="6254" xr:uid="{00000000-0005-0000-0000-000074180000}"/>
    <cellStyle name="Porcentual 2 14 3" xfId="6255" xr:uid="{00000000-0005-0000-0000-000075180000}"/>
    <cellStyle name="Porcentual 2 14 3 2" xfId="6256" xr:uid="{00000000-0005-0000-0000-000076180000}"/>
    <cellStyle name="Porcentual 2 14 4" xfId="6257" xr:uid="{00000000-0005-0000-0000-000077180000}"/>
    <cellStyle name="Porcentual 2 14 4 2" xfId="6258" xr:uid="{00000000-0005-0000-0000-000078180000}"/>
    <cellStyle name="Porcentual 2 14 5" xfId="6259" xr:uid="{00000000-0005-0000-0000-000079180000}"/>
    <cellStyle name="Porcentual 2 15" xfId="6260" xr:uid="{00000000-0005-0000-0000-00007A180000}"/>
    <cellStyle name="Porcentual 2 15 2" xfId="6261" xr:uid="{00000000-0005-0000-0000-00007B180000}"/>
    <cellStyle name="Porcentual 2 15 2 2" xfId="6262" xr:uid="{00000000-0005-0000-0000-00007C180000}"/>
    <cellStyle name="Porcentual 2 15 3" xfId="6263" xr:uid="{00000000-0005-0000-0000-00007D180000}"/>
    <cellStyle name="Porcentual 2 15 3 2" xfId="6264" xr:uid="{00000000-0005-0000-0000-00007E180000}"/>
    <cellStyle name="Porcentual 2 15 4" xfId="6265" xr:uid="{00000000-0005-0000-0000-00007F180000}"/>
    <cellStyle name="Porcentual 2 15 4 2" xfId="6266" xr:uid="{00000000-0005-0000-0000-000080180000}"/>
    <cellStyle name="Porcentual 2 15 5" xfId="6267" xr:uid="{00000000-0005-0000-0000-000081180000}"/>
    <cellStyle name="Porcentual 2 16" xfId="6268" xr:uid="{00000000-0005-0000-0000-000082180000}"/>
    <cellStyle name="Porcentual 2 16 2" xfId="6269" xr:uid="{00000000-0005-0000-0000-000083180000}"/>
    <cellStyle name="Porcentual 2 16 2 2" xfId="6270" xr:uid="{00000000-0005-0000-0000-000084180000}"/>
    <cellStyle name="Porcentual 2 16 3" xfId="6271" xr:uid="{00000000-0005-0000-0000-000085180000}"/>
    <cellStyle name="Porcentual 2 16 3 2" xfId="6272" xr:uid="{00000000-0005-0000-0000-000086180000}"/>
    <cellStyle name="Porcentual 2 16 4" xfId="6273" xr:uid="{00000000-0005-0000-0000-000087180000}"/>
    <cellStyle name="Porcentual 2 16 4 2" xfId="6274" xr:uid="{00000000-0005-0000-0000-000088180000}"/>
    <cellStyle name="Porcentual 2 16 5" xfId="6275" xr:uid="{00000000-0005-0000-0000-000089180000}"/>
    <cellStyle name="Porcentual 2 17" xfId="6276" xr:uid="{00000000-0005-0000-0000-00008A180000}"/>
    <cellStyle name="Porcentual 2 17 2" xfId="6277" xr:uid="{00000000-0005-0000-0000-00008B180000}"/>
    <cellStyle name="Porcentual 2 17 2 2" xfId="6278" xr:uid="{00000000-0005-0000-0000-00008C180000}"/>
    <cellStyle name="Porcentual 2 17 3" xfId="6279" xr:uid="{00000000-0005-0000-0000-00008D180000}"/>
    <cellStyle name="Porcentual 2 17 3 2" xfId="6280" xr:uid="{00000000-0005-0000-0000-00008E180000}"/>
    <cellStyle name="Porcentual 2 17 4" xfId="6281" xr:uid="{00000000-0005-0000-0000-00008F180000}"/>
    <cellStyle name="Porcentual 2 17 4 2" xfId="6282" xr:uid="{00000000-0005-0000-0000-000090180000}"/>
    <cellStyle name="Porcentual 2 17 5" xfId="6283" xr:uid="{00000000-0005-0000-0000-000091180000}"/>
    <cellStyle name="Porcentual 2 18" xfId="6284" xr:uid="{00000000-0005-0000-0000-000092180000}"/>
    <cellStyle name="Porcentual 2 18 2" xfId="6285" xr:uid="{00000000-0005-0000-0000-000093180000}"/>
    <cellStyle name="Porcentual 2 18 2 2" xfId="6286" xr:uid="{00000000-0005-0000-0000-000094180000}"/>
    <cellStyle name="Porcentual 2 18 3" xfId="6287" xr:uid="{00000000-0005-0000-0000-000095180000}"/>
    <cellStyle name="Porcentual 2 18 3 2" xfId="6288" xr:uid="{00000000-0005-0000-0000-000096180000}"/>
    <cellStyle name="Porcentual 2 18 4" xfId="6289" xr:uid="{00000000-0005-0000-0000-000097180000}"/>
    <cellStyle name="Porcentual 2 18 4 2" xfId="6290" xr:uid="{00000000-0005-0000-0000-000098180000}"/>
    <cellStyle name="Porcentual 2 18 5" xfId="6291" xr:uid="{00000000-0005-0000-0000-000099180000}"/>
    <cellStyle name="Porcentual 2 19" xfId="6292" xr:uid="{00000000-0005-0000-0000-00009A180000}"/>
    <cellStyle name="Porcentual 2 19 2" xfId="6293" xr:uid="{00000000-0005-0000-0000-00009B180000}"/>
    <cellStyle name="Porcentual 2 19 2 2" xfId="6294" xr:uid="{00000000-0005-0000-0000-00009C180000}"/>
    <cellStyle name="Porcentual 2 19 3" xfId="6295" xr:uid="{00000000-0005-0000-0000-00009D180000}"/>
    <cellStyle name="Porcentual 2 19 3 2" xfId="6296" xr:uid="{00000000-0005-0000-0000-00009E180000}"/>
    <cellStyle name="Porcentual 2 19 4" xfId="6297" xr:uid="{00000000-0005-0000-0000-00009F180000}"/>
    <cellStyle name="Porcentual 2 19 4 2" xfId="6298" xr:uid="{00000000-0005-0000-0000-0000A0180000}"/>
    <cellStyle name="Porcentual 2 19 5" xfId="6299" xr:uid="{00000000-0005-0000-0000-0000A1180000}"/>
    <cellStyle name="Porcentual 2 2" xfId="6300" xr:uid="{00000000-0005-0000-0000-0000A2180000}"/>
    <cellStyle name="Porcentual 2 2 2" xfId="6301" xr:uid="{00000000-0005-0000-0000-0000A3180000}"/>
    <cellStyle name="Porcentual 2 2 2 2" xfId="6302" xr:uid="{00000000-0005-0000-0000-0000A4180000}"/>
    <cellStyle name="Porcentual 2 2 3" xfId="6303" xr:uid="{00000000-0005-0000-0000-0000A5180000}"/>
    <cellStyle name="Porcentual 2 2 3 2" xfId="6304" xr:uid="{00000000-0005-0000-0000-0000A6180000}"/>
    <cellStyle name="Porcentual 2 2 4" xfId="6305" xr:uid="{00000000-0005-0000-0000-0000A7180000}"/>
    <cellStyle name="Porcentual 2 2 4 2" xfId="6306" xr:uid="{00000000-0005-0000-0000-0000A8180000}"/>
    <cellStyle name="Porcentual 2 2 5" xfId="6307" xr:uid="{00000000-0005-0000-0000-0000A9180000}"/>
    <cellStyle name="Porcentual 2 2 5 2" xfId="6308" xr:uid="{00000000-0005-0000-0000-0000AA180000}"/>
    <cellStyle name="Porcentual 2 2 5 2 2" xfId="6700" xr:uid="{D2DD7FE6-3D6B-4C29-AE4F-176B7FB86AC9}"/>
    <cellStyle name="Porcentual 2 2 5 3" xfId="6309" xr:uid="{00000000-0005-0000-0000-0000AB180000}"/>
    <cellStyle name="Porcentual 2 2 5 3 2" xfId="6310" xr:uid="{00000000-0005-0000-0000-0000AC180000}"/>
    <cellStyle name="Porcentual 2 2 6" xfId="6311" xr:uid="{00000000-0005-0000-0000-0000AD180000}"/>
    <cellStyle name="Porcentual 2 20" xfId="6312" xr:uid="{00000000-0005-0000-0000-0000AE180000}"/>
    <cellStyle name="Porcentual 2 20 2" xfId="6313" xr:uid="{00000000-0005-0000-0000-0000AF180000}"/>
    <cellStyle name="Porcentual 2 20 2 2" xfId="6314" xr:uid="{00000000-0005-0000-0000-0000B0180000}"/>
    <cellStyle name="Porcentual 2 20 3" xfId="6315" xr:uid="{00000000-0005-0000-0000-0000B1180000}"/>
    <cellStyle name="Porcentual 2 20 3 2" xfId="6316" xr:uid="{00000000-0005-0000-0000-0000B2180000}"/>
    <cellStyle name="Porcentual 2 20 4" xfId="6317" xr:uid="{00000000-0005-0000-0000-0000B3180000}"/>
    <cellStyle name="Porcentual 2 20 4 2" xfId="6318" xr:uid="{00000000-0005-0000-0000-0000B4180000}"/>
    <cellStyle name="Porcentual 2 20 5" xfId="6319" xr:uid="{00000000-0005-0000-0000-0000B5180000}"/>
    <cellStyle name="Porcentual 2 21" xfId="6320" xr:uid="{00000000-0005-0000-0000-0000B6180000}"/>
    <cellStyle name="Porcentual 2 21 2" xfId="6321" xr:uid="{00000000-0005-0000-0000-0000B7180000}"/>
    <cellStyle name="Porcentual 2 21 2 2" xfId="6322" xr:uid="{00000000-0005-0000-0000-0000B8180000}"/>
    <cellStyle name="Porcentual 2 21 3" xfId="6323" xr:uid="{00000000-0005-0000-0000-0000B9180000}"/>
    <cellStyle name="Porcentual 2 21 3 2" xfId="6324" xr:uid="{00000000-0005-0000-0000-0000BA180000}"/>
    <cellStyle name="Porcentual 2 21 4" xfId="6325" xr:uid="{00000000-0005-0000-0000-0000BB180000}"/>
    <cellStyle name="Porcentual 2 21 4 2" xfId="6326" xr:uid="{00000000-0005-0000-0000-0000BC180000}"/>
    <cellStyle name="Porcentual 2 21 5" xfId="6327" xr:uid="{00000000-0005-0000-0000-0000BD180000}"/>
    <cellStyle name="Porcentual 2 22" xfId="6328" xr:uid="{00000000-0005-0000-0000-0000BE180000}"/>
    <cellStyle name="Porcentual 2 22 2" xfId="6329" xr:uid="{00000000-0005-0000-0000-0000BF180000}"/>
    <cellStyle name="Porcentual 2 22 2 2" xfId="6330" xr:uid="{00000000-0005-0000-0000-0000C0180000}"/>
    <cellStyle name="Porcentual 2 22 3" xfId="6331" xr:uid="{00000000-0005-0000-0000-0000C1180000}"/>
    <cellStyle name="Porcentual 2 22 3 2" xfId="6332" xr:uid="{00000000-0005-0000-0000-0000C2180000}"/>
    <cellStyle name="Porcentual 2 22 4" xfId="6333" xr:uid="{00000000-0005-0000-0000-0000C3180000}"/>
    <cellStyle name="Porcentual 2 22 4 2" xfId="6334" xr:uid="{00000000-0005-0000-0000-0000C4180000}"/>
    <cellStyle name="Porcentual 2 22 5" xfId="6335" xr:uid="{00000000-0005-0000-0000-0000C5180000}"/>
    <cellStyle name="Porcentual 2 23" xfId="6336" xr:uid="{00000000-0005-0000-0000-0000C6180000}"/>
    <cellStyle name="Porcentual 2 23 2" xfId="6337" xr:uid="{00000000-0005-0000-0000-0000C7180000}"/>
    <cellStyle name="Porcentual 2 23 2 2" xfId="6338" xr:uid="{00000000-0005-0000-0000-0000C8180000}"/>
    <cellStyle name="Porcentual 2 23 3" xfId="6339" xr:uid="{00000000-0005-0000-0000-0000C9180000}"/>
    <cellStyle name="Porcentual 2 23 3 2" xfId="6340" xr:uid="{00000000-0005-0000-0000-0000CA180000}"/>
    <cellStyle name="Porcentual 2 23 4" xfId="6341" xr:uid="{00000000-0005-0000-0000-0000CB180000}"/>
    <cellStyle name="Porcentual 2 23 4 2" xfId="6342" xr:uid="{00000000-0005-0000-0000-0000CC180000}"/>
    <cellStyle name="Porcentual 2 23 5" xfId="6343" xr:uid="{00000000-0005-0000-0000-0000CD180000}"/>
    <cellStyle name="Porcentual 2 24" xfId="6344" xr:uid="{00000000-0005-0000-0000-0000CE180000}"/>
    <cellStyle name="Porcentual 2 24 2" xfId="6345" xr:uid="{00000000-0005-0000-0000-0000CF180000}"/>
    <cellStyle name="Porcentual 2 24 2 2" xfId="6346" xr:uid="{00000000-0005-0000-0000-0000D0180000}"/>
    <cellStyle name="Porcentual 2 24 3" xfId="6347" xr:uid="{00000000-0005-0000-0000-0000D1180000}"/>
    <cellStyle name="Porcentual 2 24 3 2" xfId="6348" xr:uid="{00000000-0005-0000-0000-0000D2180000}"/>
    <cellStyle name="Porcentual 2 24 4" xfId="6349" xr:uid="{00000000-0005-0000-0000-0000D3180000}"/>
    <cellStyle name="Porcentual 2 24 4 2" xfId="6350" xr:uid="{00000000-0005-0000-0000-0000D4180000}"/>
    <cellStyle name="Porcentual 2 24 5" xfId="6351" xr:uid="{00000000-0005-0000-0000-0000D5180000}"/>
    <cellStyle name="Porcentual 2 25" xfId="6352" xr:uid="{00000000-0005-0000-0000-0000D6180000}"/>
    <cellStyle name="Porcentual 2 25 2" xfId="6353" xr:uid="{00000000-0005-0000-0000-0000D7180000}"/>
    <cellStyle name="Porcentual 2 25 2 2" xfId="6354" xr:uid="{00000000-0005-0000-0000-0000D8180000}"/>
    <cellStyle name="Porcentual 2 25 3" xfId="6355" xr:uid="{00000000-0005-0000-0000-0000D9180000}"/>
    <cellStyle name="Porcentual 2 25 3 2" xfId="6356" xr:uid="{00000000-0005-0000-0000-0000DA180000}"/>
    <cellStyle name="Porcentual 2 25 4" xfId="6357" xr:uid="{00000000-0005-0000-0000-0000DB180000}"/>
    <cellStyle name="Porcentual 2 25 4 2" xfId="6358" xr:uid="{00000000-0005-0000-0000-0000DC180000}"/>
    <cellStyle name="Porcentual 2 25 5" xfId="6359" xr:uid="{00000000-0005-0000-0000-0000DD180000}"/>
    <cellStyle name="Porcentual 2 26" xfId="6360" xr:uid="{00000000-0005-0000-0000-0000DE180000}"/>
    <cellStyle name="Porcentual 2 26 2" xfId="6361" xr:uid="{00000000-0005-0000-0000-0000DF180000}"/>
    <cellStyle name="Porcentual 2 26 2 2" xfId="6362" xr:uid="{00000000-0005-0000-0000-0000E0180000}"/>
    <cellStyle name="Porcentual 2 26 3" xfId="6363" xr:uid="{00000000-0005-0000-0000-0000E1180000}"/>
    <cellStyle name="Porcentual 2 26 3 2" xfId="6364" xr:uid="{00000000-0005-0000-0000-0000E2180000}"/>
    <cellStyle name="Porcentual 2 26 4" xfId="6365" xr:uid="{00000000-0005-0000-0000-0000E3180000}"/>
    <cellStyle name="Porcentual 2 26 4 2" xfId="6366" xr:uid="{00000000-0005-0000-0000-0000E4180000}"/>
    <cellStyle name="Porcentual 2 26 5" xfId="6367" xr:uid="{00000000-0005-0000-0000-0000E5180000}"/>
    <cellStyle name="Porcentual 2 27" xfId="6368" xr:uid="{00000000-0005-0000-0000-0000E6180000}"/>
    <cellStyle name="Porcentual 2 27 2" xfId="6369" xr:uid="{00000000-0005-0000-0000-0000E7180000}"/>
    <cellStyle name="Porcentual 2 27 2 2" xfId="6370" xr:uid="{00000000-0005-0000-0000-0000E8180000}"/>
    <cellStyle name="Porcentual 2 27 3" xfId="6371" xr:uid="{00000000-0005-0000-0000-0000E9180000}"/>
    <cellStyle name="Porcentual 2 27 3 2" xfId="6372" xr:uid="{00000000-0005-0000-0000-0000EA180000}"/>
    <cellStyle name="Porcentual 2 27 4" xfId="6373" xr:uid="{00000000-0005-0000-0000-0000EB180000}"/>
    <cellStyle name="Porcentual 2 27 4 2" xfId="6374" xr:uid="{00000000-0005-0000-0000-0000EC180000}"/>
    <cellStyle name="Porcentual 2 27 5" xfId="6375" xr:uid="{00000000-0005-0000-0000-0000ED180000}"/>
    <cellStyle name="Porcentual 2 28" xfId="6376" xr:uid="{00000000-0005-0000-0000-0000EE180000}"/>
    <cellStyle name="Porcentual 2 28 2" xfId="6377" xr:uid="{00000000-0005-0000-0000-0000EF180000}"/>
    <cellStyle name="Porcentual 2 28 2 2" xfId="6378" xr:uid="{00000000-0005-0000-0000-0000F0180000}"/>
    <cellStyle name="Porcentual 2 28 3" xfId="6379" xr:uid="{00000000-0005-0000-0000-0000F1180000}"/>
    <cellStyle name="Porcentual 2 28 3 2" xfId="6380" xr:uid="{00000000-0005-0000-0000-0000F2180000}"/>
    <cellStyle name="Porcentual 2 28 4" xfId="6381" xr:uid="{00000000-0005-0000-0000-0000F3180000}"/>
    <cellStyle name="Porcentual 2 28 4 2" xfId="6382" xr:uid="{00000000-0005-0000-0000-0000F4180000}"/>
    <cellStyle name="Porcentual 2 28 5" xfId="6383" xr:uid="{00000000-0005-0000-0000-0000F5180000}"/>
    <cellStyle name="Porcentual 2 29" xfId="6384" xr:uid="{00000000-0005-0000-0000-0000F6180000}"/>
    <cellStyle name="Porcentual 2 29 2" xfId="6385" xr:uid="{00000000-0005-0000-0000-0000F7180000}"/>
    <cellStyle name="Porcentual 2 29 2 2" xfId="6386" xr:uid="{00000000-0005-0000-0000-0000F8180000}"/>
    <cellStyle name="Porcentual 2 29 3" xfId="6387" xr:uid="{00000000-0005-0000-0000-0000F9180000}"/>
    <cellStyle name="Porcentual 2 29 3 2" xfId="6388" xr:uid="{00000000-0005-0000-0000-0000FA180000}"/>
    <cellStyle name="Porcentual 2 29 4" xfId="6389" xr:uid="{00000000-0005-0000-0000-0000FB180000}"/>
    <cellStyle name="Porcentual 2 29 4 2" xfId="6390" xr:uid="{00000000-0005-0000-0000-0000FC180000}"/>
    <cellStyle name="Porcentual 2 29 5" xfId="6391" xr:uid="{00000000-0005-0000-0000-0000FD180000}"/>
    <cellStyle name="Porcentual 2 3" xfId="6392" xr:uid="{00000000-0005-0000-0000-0000FE180000}"/>
    <cellStyle name="Porcentual 2 3 2" xfId="6393" xr:uid="{00000000-0005-0000-0000-0000FF180000}"/>
    <cellStyle name="Porcentual 2 3 2 2" xfId="6394" xr:uid="{00000000-0005-0000-0000-000000190000}"/>
    <cellStyle name="Porcentual 2 3 3" xfId="6395" xr:uid="{00000000-0005-0000-0000-000001190000}"/>
    <cellStyle name="Porcentual 2 3 3 2" xfId="6396" xr:uid="{00000000-0005-0000-0000-000002190000}"/>
    <cellStyle name="Porcentual 2 3 4" xfId="6397" xr:uid="{00000000-0005-0000-0000-000003190000}"/>
    <cellStyle name="Porcentual 2 3 4 2" xfId="6398" xr:uid="{00000000-0005-0000-0000-000004190000}"/>
    <cellStyle name="Porcentual 2 3 5" xfId="6399" xr:uid="{00000000-0005-0000-0000-000005190000}"/>
    <cellStyle name="Porcentual 2 30" xfId="6400" xr:uid="{00000000-0005-0000-0000-000006190000}"/>
    <cellStyle name="Porcentual 2 30 2" xfId="6401" xr:uid="{00000000-0005-0000-0000-000007190000}"/>
    <cellStyle name="Porcentual 2 30 2 2" xfId="6402" xr:uid="{00000000-0005-0000-0000-000008190000}"/>
    <cellStyle name="Porcentual 2 30 3" xfId="6403" xr:uid="{00000000-0005-0000-0000-000009190000}"/>
    <cellStyle name="Porcentual 2 30 3 2" xfId="6404" xr:uid="{00000000-0005-0000-0000-00000A190000}"/>
    <cellStyle name="Porcentual 2 30 4" xfId="6405" xr:uid="{00000000-0005-0000-0000-00000B190000}"/>
    <cellStyle name="Porcentual 2 30 4 2" xfId="6406" xr:uid="{00000000-0005-0000-0000-00000C190000}"/>
    <cellStyle name="Porcentual 2 30 5" xfId="6407" xr:uid="{00000000-0005-0000-0000-00000D190000}"/>
    <cellStyle name="Porcentual 2 31" xfId="6408" xr:uid="{00000000-0005-0000-0000-00000E190000}"/>
    <cellStyle name="Porcentual 2 31 2" xfId="6409" xr:uid="{00000000-0005-0000-0000-00000F190000}"/>
    <cellStyle name="Porcentual 2 31 2 2" xfId="6410" xr:uid="{00000000-0005-0000-0000-000010190000}"/>
    <cellStyle name="Porcentual 2 31 3" xfId="6411" xr:uid="{00000000-0005-0000-0000-000011190000}"/>
    <cellStyle name="Porcentual 2 31 3 2" xfId="6412" xr:uid="{00000000-0005-0000-0000-000012190000}"/>
    <cellStyle name="Porcentual 2 31 4" xfId="6413" xr:uid="{00000000-0005-0000-0000-000013190000}"/>
    <cellStyle name="Porcentual 2 31 4 2" xfId="6414" xr:uid="{00000000-0005-0000-0000-000014190000}"/>
    <cellStyle name="Porcentual 2 31 5" xfId="6415" xr:uid="{00000000-0005-0000-0000-000015190000}"/>
    <cellStyle name="Porcentual 2 32" xfId="6416" xr:uid="{00000000-0005-0000-0000-000016190000}"/>
    <cellStyle name="Porcentual 2 32 2" xfId="6417" xr:uid="{00000000-0005-0000-0000-000017190000}"/>
    <cellStyle name="Porcentual 2 32 2 2" xfId="6418" xr:uid="{00000000-0005-0000-0000-000018190000}"/>
    <cellStyle name="Porcentual 2 32 3" xfId="6419" xr:uid="{00000000-0005-0000-0000-000019190000}"/>
    <cellStyle name="Porcentual 2 32 3 2" xfId="6420" xr:uid="{00000000-0005-0000-0000-00001A190000}"/>
    <cellStyle name="Porcentual 2 32 4" xfId="6421" xr:uid="{00000000-0005-0000-0000-00001B190000}"/>
    <cellStyle name="Porcentual 2 32 4 2" xfId="6422" xr:uid="{00000000-0005-0000-0000-00001C190000}"/>
    <cellStyle name="Porcentual 2 32 5" xfId="6423" xr:uid="{00000000-0005-0000-0000-00001D190000}"/>
    <cellStyle name="Porcentual 2 33" xfId="6424" xr:uid="{00000000-0005-0000-0000-00001E190000}"/>
    <cellStyle name="Porcentual 2 33 2" xfId="6425" xr:uid="{00000000-0005-0000-0000-00001F190000}"/>
    <cellStyle name="Porcentual 2 33 2 2" xfId="6426" xr:uid="{00000000-0005-0000-0000-000020190000}"/>
    <cellStyle name="Porcentual 2 33 3" xfId="6427" xr:uid="{00000000-0005-0000-0000-000021190000}"/>
    <cellStyle name="Porcentual 2 33 3 2" xfId="6428" xr:uid="{00000000-0005-0000-0000-000022190000}"/>
    <cellStyle name="Porcentual 2 33 4" xfId="6429" xr:uid="{00000000-0005-0000-0000-000023190000}"/>
    <cellStyle name="Porcentual 2 33 4 2" xfId="6430" xr:uid="{00000000-0005-0000-0000-000024190000}"/>
    <cellStyle name="Porcentual 2 33 5" xfId="6431" xr:uid="{00000000-0005-0000-0000-000025190000}"/>
    <cellStyle name="Porcentual 2 34" xfId="6432" xr:uid="{00000000-0005-0000-0000-000026190000}"/>
    <cellStyle name="Porcentual 2 34 2" xfId="6433" xr:uid="{00000000-0005-0000-0000-000027190000}"/>
    <cellStyle name="Porcentual 2 34 2 2" xfId="6434" xr:uid="{00000000-0005-0000-0000-000028190000}"/>
    <cellStyle name="Porcentual 2 34 3" xfId="6435" xr:uid="{00000000-0005-0000-0000-000029190000}"/>
    <cellStyle name="Porcentual 2 34 3 2" xfId="6436" xr:uid="{00000000-0005-0000-0000-00002A190000}"/>
    <cellStyle name="Porcentual 2 34 4" xfId="6437" xr:uid="{00000000-0005-0000-0000-00002B190000}"/>
    <cellStyle name="Porcentual 2 34 4 2" xfId="6438" xr:uid="{00000000-0005-0000-0000-00002C190000}"/>
    <cellStyle name="Porcentual 2 34 5" xfId="6439" xr:uid="{00000000-0005-0000-0000-00002D190000}"/>
    <cellStyle name="Porcentual 2 35" xfId="6440" xr:uid="{00000000-0005-0000-0000-00002E190000}"/>
    <cellStyle name="Porcentual 2 35 2" xfId="6441" xr:uid="{00000000-0005-0000-0000-00002F190000}"/>
    <cellStyle name="Porcentual 2 35 2 2" xfId="6442" xr:uid="{00000000-0005-0000-0000-000030190000}"/>
    <cellStyle name="Porcentual 2 35 3" xfId="6443" xr:uid="{00000000-0005-0000-0000-000031190000}"/>
    <cellStyle name="Porcentual 2 35 3 2" xfId="6444" xr:uid="{00000000-0005-0000-0000-000032190000}"/>
    <cellStyle name="Porcentual 2 35 4" xfId="6445" xr:uid="{00000000-0005-0000-0000-000033190000}"/>
    <cellStyle name="Porcentual 2 35 4 2" xfId="6446" xr:uid="{00000000-0005-0000-0000-000034190000}"/>
    <cellStyle name="Porcentual 2 35 5" xfId="6447" xr:uid="{00000000-0005-0000-0000-000035190000}"/>
    <cellStyle name="Porcentual 2 36" xfId="6448" xr:uid="{00000000-0005-0000-0000-000036190000}"/>
    <cellStyle name="Porcentual 2 36 2" xfId="6449" xr:uid="{00000000-0005-0000-0000-000037190000}"/>
    <cellStyle name="Porcentual 2 36 2 2" xfId="6450" xr:uid="{00000000-0005-0000-0000-000038190000}"/>
    <cellStyle name="Porcentual 2 36 3" xfId="6451" xr:uid="{00000000-0005-0000-0000-000039190000}"/>
    <cellStyle name="Porcentual 2 36 3 2" xfId="6452" xr:uid="{00000000-0005-0000-0000-00003A190000}"/>
    <cellStyle name="Porcentual 2 36 4" xfId="6453" xr:uid="{00000000-0005-0000-0000-00003B190000}"/>
    <cellStyle name="Porcentual 2 36 4 2" xfId="6454" xr:uid="{00000000-0005-0000-0000-00003C190000}"/>
    <cellStyle name="Porcentual 2 36 5" xfId="6455" xr:uid="{00000000-0005-0000-0000-00003D190000}"/>
    <cellStyle name="Porcentual 2 37" xfId="6456" xr:uid="{00000000-0005-0000-0000-00003E190000}"/>
    <cellStyle name="Porcentual 2 37 2" xfId="6457" xr:uid="{00000000-0005-0000-0000-00003F190000}"/>
    <cellStyle name="Porcentual 2 37 2 2" xfId="6458" xr:uid="{00000000-0005-0000-0000-000040190000}"/>
    <cellStyle name="Porcentual 2 37 3" xfId="6459" xr:uid="{00000000-0005-0000-0000-000041190000}"/>
    <cellStyle name="Porcentual 2 37 3 2" xfId="6460" xr:uid="{00000000-0005-0000-0000-000042190000}"/>
    <cellStyle name="Porcentual 2 37 4" xfId="6461" xr:uid="{00000000-0005-0000-0000-000043190000}"/>
    <cellStyle name="Porcentual 2 37 4 2" xfId="6462" xr:uid="{00000000-0005-0000-0000-000044190000}"/>
    <cellStyle name="Porcentual 2 37 5" xfId="6463" xr:uid="{00000000-0005-0000-0000-000045190000}"/>
    <cellStyle name="Porcentual 2 38" xfId="6464" xr:uid="{00000000-0005-0000-0000-000046190000}"/>
    <cellStyle name="Porcentual 2 38 2" xfId="6465" xr:uid="{00000000-0005-0000-0000-000047190000}"/>
    <cellStyle name="Porcentual 2 38 2 2" xfId="6466" xr:uid="{00000000-0005-0000-0000-000048190000}"/>
    <cellStyle name="Porcentual 2 38 3" xfId="6467" xr:uid="{00000000-0005-0000-0000-000049190000}"/>
    <cellStyle name="Porcentual 2 38 3 2" xfId="6468" xr:uid="{00000000-0005-0000-0000-00004A190000}"/>
    <cellStyle name="Porcentual 2 38 4" xfId="6469" xr:uid="{00000000-0005-0000-0000-00004B190000}"/>
    <cellStyle name="Porcentual 2 38 4 2" xfId="6470" xr:uid="{00000000-0005-0000-0000-00004C190000}"/>
    <cellStyle name="Porcentual 2 38 5" xfId="6471" xr:uid="{00000000-0005-0000-0000-00004D190000}"/>
    <cellStyle name="Porcentual 2 39" xfId="6472" xr:uid="{00000000-0005-0000-0000-00004E190000}"/>
    <cellStyle name="Porcentual 2 39 2" xfId="6473" xr:uid="{00000000-0005-0000-0000-00004F190000}"/>
    <cellStyle name="Porcentual 2 39 2 2" xfId="6474" xr:uid="{00000000-0005-0000-0000-000050190000}"/>
    <cellStyle name="Porcentual 2 39 3" xfId="6475" xr:uid="{00000000-0005-0000-0000-000051190000}"/>
    <cellStyle name="Porcentual 2 39 3 2" xfId="6476" xr:uid="{00000000-0005-0000-0000-000052190000}"/>
    <cellStyle name="Porcentual 2 39 4" xfId="6477" xr:uid="{00000000-0005-0000-0000-000053190000}"/>
    <cellStyle name="Porcentual 2 39 4 2" xfId="6478" xr:uid="{00000000-0005-0000-0000-000054190000}"/>
    <cellStyle name="Porcentual 2 39 5" xfId="6479" xr:uid="{00000000-0005-0000-0000-000055190000}"/>
    <cellStyle name="Porcentual 2 4" xfId="6480" xr:uid="{00000000-0005-0000-0000-000056190000}"/>
    <cellStyle name="Porcentual 2 4 2" xfId="6481" xr:uid="{00000000-0005-0000-0000-000057190000}"/>
    <cellStyle name="Porcentual 2 4 2 2" xfId="6482" xr:uid="{00000000-0005-0000-0000-000058190000}"/>
    <cellStyle name="Porcentual 2 4 3" xfId="6483" xr:uid="{00000000-0005-0000-0000-000059190000}"/>
    <cellStyle name="Porcentual 2 4 3 2" xfId="6484" xr:uid="{00000000-0005-0000-0000-00005A190000}"/>
    <cellStyle name="Porcentual 2 4 4" xfId="6485" xr:uid="{00000000-0005-0000-0000-00005B190000}"/>
    <cellStyle name="Porcentual 2 4 4 2" xfId="6486" xr:uid="{00000000-0005-0000-0000-00005C190000}"/>
    <cellStyle name="Porcentual 2 4 5" xfId="6487" xr:uid="{00000000-0005-0000-0000-00005D190000}"/>
    <cellStyle name="Porcentual 2 40" xfId="6488" xr:uid="{00000000-0005-0000-0000-00005E190000}"/>
    <cellStyle name="Porcentual 2 40 2" xfId="6489" xr:uid="{00000000-0005-0000-0000-00005F190000}"/>
    <cellStyle name="Porcentual 2 40 2 2" xfId="6490" xr:uid="{00000000-0005-0000-0000-000060190000}"/>
    <cellStyle name="Porcentual 2 40 3" xfId="6491" xr:uid="{00000000-0005-0000-0000-000061190000}"/>
    <cellStyle name="Porcentual 2 40 3 2" xfId="6492" xr:uid="{00000000-0005-0000-0000-000062190000}"/>
    <cellStyle name="Porcentual 2 40 4" xfId="6493" xr:uid="{00000000-0005-0000-0000-000063190000}"/>
    <cellStyle name="Porcentual 2 40 4 2" xfId="6494" xr:uid="{00000000-0005-0000-0000-000064190000}"/>
    <cellStyle name="Porcentual 2 40 5" xfId="6495" xr:uid="{00000000-0005-0000-0000-000065190000}"/>
    <cellStyle name="Porcentual 2 5" xfId="6496" xr:uid="{00000000-0005-0000-0000-000066190000}"/>
    <cellStyle name="Porcentual 2 5 2" xfId="6497" xr:uid="{00000000-0005-0000-0000-000067190000}"/>
    <cellStyle name="Porcentual 2 5 2 2" xfId="6498" xr:uid="{00000000-0005-0000-0000-000068190000}"/>
    <cellStyle name="Porcentual 2 5 3" xfId="6499" xr:uid="{00000000-0005-0000-0000-000069190000}"/>
    <cellStyle name="Porcentual 2 5 3 2" xfId="6500" xr:uid="{00000000-0005-0000-0000-00006A190000}"/>
    <cellStyle name="Porcentual 2 5 4" xfId="6501" xr:uid="{00000000-0005-0000-0000-00006B190000}"/>
    <cellStyle name="Porcentual 2 5 4 2" xfId="6502" xr:uid="{00000000-0005-0000-0000-00006C190000}"/>
    <cellStyle name="Porcentual 2 5 5" xfId="6503" xr:uid="{00000000-0005-0000-0000-00006D190000}"/>
    <cellStyle name="Porcentual 2 6" xfId="6504" xr:uid="{00000000-0005-0000-0000-00006E190000}"/>
    <cellStyle name="Porcentual 2 6 2" xfId="6505" xr:uid="{00000000-0005-0000-0000-00006F190000}"/>
    <cellStyle name="Porcentual 2 6 2 2" xfId="6506" xr:uid="{00000000-0005-0000-0000-000070190000}"/>
    <cellStyle name="Porcentual 2 6 3" xfId="6507" xr:uid="{00000000-0005-0000-0000-000071190000}"/>
    <cellStyle name="Porcentual 2 6 3 2" xfId="6508" xr:uid="{00000000-0005-0000-0000-000072190000}"/>
    <cellStyle name="Porcentual 2 6 4" xfId="6509" xr:uid="{00000000-0005-0000-0000-000073190000}"/>
    <cellStyle name="Porcentual 2 6 4 2" xfId="6510" xr:uid="{00000000-0005-0000-0000-000074190000}"/>
    <cellStyle name="Porcentual 2 6 5" xfId="6511" xr:uid="{00000000-0005-0000-0000-000075190000}"/>
    <cellStyle name="Porcentual 2 7" xfId="6512" xr:uid="{00000000-0005-0000-0000-000076190000}"/>
    <cellStyle name="Porcentual 2 7 2" xfId="6513" xr:uid="{00000000-0005-0000-0000-000077190000}"/>
    <cellStyle name="Porcentual 2 7 2 2" xfId="6514" xr:uid="{00000000-0005-0000-0000-000078190000}"/>
    <cellStyle name="Porcentual 2 7 3" xfId="6515" xr:uid="{00000000-0005-0000-0000-000079190000}"/>
    <cellStyle name="Porcentual 2 7 3 2" xfId="6516" xr:uid="{00000000-0005-0000-0000-00007A190000}"/>
    <cellStyle name="Porcentual 2 7 4" xfId="6517" xr:uid="{00000000-0005-0000-0000-00007B190000}"/>
    <cellStyle name="Porcentual 2 7 4 2" xfId="6518" xr:uid="{00000000-0005-0000-0000-00007C190000}"/>
    <cellStyle name="Porcentual 2 7 5" xfId="6519" xr:uid="{00000000-0005-0000-0000-00007D190000}"/>
    <cellStyle name="Porcentual 2 8" xfId="6520" xr:uid="{00000000-0005-0000-0000-00007E190000}"/>
    <cellStyle name="Porcentual 2 8 2" xfId="6521" xr:uid="{00000000-0005-0000-0000-00007F190000}"/>
    <cellStyle name="Porcentual 2 8 2 2" xfId="6522" xr:uid="{00000000-0005-0000-0000-000080190000}"/>
    <cellStyle name="Porcentual 2 8 3" xfId="6523" xr:uid="{00000000-0005-0000-0000-000081190000}"/>
    <cellStyle name="Porcentual 2 8 3 2" xfId="6524" xr:uid="{00000000-0005-0000-0000-000082190000}"/>
    <cellStyle name="Porcentual 2 8 4" xfId="6525" xr:uid="{00000000-0005-0000-0000-000083190000}"/>
    <cellStyle name="Porcentual 2 8 4 2" xfId="6526" xr:uid="{00000000-0005-0000-0000-000084190000}"/>
    <cellStyle name="Porcentual 2 8 5" xfId="6527" xr:uid="{00000000-0005-0000-0000-000085190000}"/>
    <cellStyle name="Porcentual 2 9" xfId="6528" xr:uid="{00000000-0005-0000-0000-000086190000}"/>
    <cellStyle name="Porcentual 2 9 2" xfId="6529" xr:uid="{00000000-0005-0000-0000-000087190000}"/>
    <cellStyle name="Porcentual 2 9 2 2" xfId="6530" xr:uid="{00000000-0005-0000-0000-000088190000}"/>
    <cellStyle name="Porcentual 2 9 3" xfId="6531" xr:uid="{00000000-0005-0000-0000-000089190000}"/>
    <cellStyle name="Porcentual 2 9 3 2" xfId="6532" xr:uid="{00000000-0005-0000-0000-00008A190000}"/>
    <cellStyle name="Porcentual 2 9 4" xfId="6533" xr:uid="{00000000-0005-0000-0000-00008B190000}"/>
    <cellStyle name="Porcentual 2 9 4 2" xfId="6534" xr:uid="{00000000-0005-0000-0000-00008C190000}"/>
    <cellStyle name="Porcentual 2 9 5" xfId="6535" xr:uid="{00000000-0005-0000-0000-00008D190000}"/>
    <cellStyle name="Porcentual 3" xfId="6536" xr:uid="{00000000-0005-0000-0000-00008E190000}"/>
    <cellStyle name="Porcentual 3 2" xfId="6537" xr:uid="{00000000-0005-0000-0000-00008F190000}"/>
    <cellStyle name="Porcentual 3 2 2" xfId="6538" xr:uid="{00000000-0005-0000-0000-000090190000}"/>
    <cellStyle name="Porcentual 3 3" xfId="6539" xr:uid="{00000000-0005-0000-0000-000091190000}"/>
    <cellStyle name="Porcentual 3 3 2" xfId="6540" xr:uid="{00000000-0005-0000-0000-000092190000}"/>
    <cellStyle name="Porcentual 3 4" xfId="6541" xr:uid="{00000000-0005-0000-0000-000093190000}"/>
    <cellStyle name="Porcentual 3 4 2" xfId="6542" xr:uid="{00000000-0005-0000-0000-000094190000}"/>
    <cellStyle name="Porcentual 3 5" xfId="6543" xr:uid="{00000000-0005-0000-0000-000095190000}"/>
    <cellStyle name="Porcentual 4" xfId="6544" xr:uid="{00000000-0005-0000-0000-000096190000}"/>
    <cellStyle name="Porcentual 4 2" xfId="6545" xr:uid="{00000000-0005-0000-0000-000097190000}"/>
    <cellStyle name="Porcentual 4 2 2" xfId="6546" xr:uid="{00000000-0005-0000-0000-000098190000}"/>
    <cellStyle name="Porcentual 4 2 2 2" xfId="6547" xr:uid="{00000000-0005-0000-0000-000099190000}"/>
    <cellStyle name="Porcentual 4 2 3" xfId="6548" xr:uid="{00000000-0005-0000-0000-00009A190000}"/>
    <cellStyle name="Porcentual 4 2 3 2" xfId="6549" xr:uid="{00000000-0005-0000-0000-00009B190000}"/>
    <cellStyle name="Porcentual 4 2 4" xfId="6550" xr:uid="{00000000-0005-0000-0000-00009C190000}"/>
    <cellStyle name="Porcentual 4 2 4 2" xfId="6551" xr:uid="{00000000-0005-0000-0000-00009D190000}"/>
    <cellStyle name="Porcentual 4 2 5" xfId="6552" xr:uid="{00000000-0005-0000-0000-00009E190000}"/>
    <cellStyle name="Porcentual 4 3" xfId="6553" xr:uid="{00000000-0005-0000-0000-00009F190000}"/>
    <cellStyle name="Porcentual 4 3 2" xfId="6554" xr:uid="{00000000-0005-0000-0000-0000A0190000}"/>
    <cellStyle name="Porcentual 4 4" xfId="6555" xr:uid="{00000000-0005-0000-0000-0000A1190000}"/>
    <cellStyle name="Porcentual 4 4 2" xfId="6556" xr:uid="{00000000-0005-0000-0000-0000A2190000}"/>
    <cellStyle name="Porcentual 4 5" xfId="6557" xr:uid="{00000000-0005-0000-0000-0000A3190000}"/>
    <cellStyle name="Porcentual 4 5 2" xfId="6558" xr:uid="{00000000-0005-0000-0000-0000A4190000}"/>
    <cellStyle name="Porcentual 4 6" xfId="6559" xr:uid="{00000000-0005-0000-0000-0000A5190000}"/>
    <cellStyle name="Porcentual 4 6 2" xfId="6560" xr:uid="{00000000-0005-0000-0000-0000A6190000}"/>
    <cellStyle name="Porcentual 4 7" xfId="6561" xr:uid="{00000000-0005-0000-0000-0000A7190000}"/>
    <cellStyle name="Porcentual 5" xfId="6562" xr:uid="{00000000-0005-0000-0000-0000A8190000}"/>
    <cellStyle name="Porcentual 5 2" xfId="6563" xr:uid="{00000000-0005-0000-0000-0000A9190000}"/>
    <cellStyle name="Porcentual 5 2 2" xfId="6564" xr:uid="{00000000-0005-0000-0000-0000AA190000}"/>
    <cellStyle name="Porcentual 5 3" xfId="6565" xr:uid="{00000000-0005-0000-0000-0000AB190000}"/>
    <cellStyle name="Porcentual 5 3 2" xfId="6566" xr:uid="{00000000-0005-0000-0000-0000AC190000}"/>
    <cellStyle name="Porcentual 5 4" xfId="6567" xr:uid="{00000000-0005-0000-0000-0000AD190000}"/>
    <cellStyle name="Porcentual 5 4 2" xfId="6568" xr:uid="{00000000-0005-0000-0000-0000AE190000}"/>
    <cellStyle name="Porcentual 5 5" xfId="6569" xr:uid="{00000000-0005-0000-0000-0000AF190000}"/>
    <cellStyle name="Porcentual 6" xfId="6570" xr:uid="{00000000-0005-0000-0000-0000B0190000}"/>
    <cellStyle name="Porcentual 6 10" xfId="6571" xr:uid="{00000000-0005-0000-0000-0000B1190000}"/>
    <cellStyle name="Porcentual 6 10 2" xfId="6572" xr:uid="{00000000-0005-0000-0000-0000B2190000}"/>
    <cellStyle name="Porcentual 6 11" xfId="6573" xr:uid="{00000000-0005-0000-0000-0000B3190000}"/>
    <cellStyle name="Porcentual 6 2" xfId="6574" xr:uid="{00000000-0005-0000-0000-0000B4190000}"/>
    <cellStyle name="Porcentual 6 2 2" xfId="6575" xr:uid="{00000000-0005-0000-0000-0000B5190000}"/>
    <cellStyle name="Porcentual 6 3" xfId="6576" xr:uid="{00000000-0005-0000-0000-0000B6190000}"/>
    <cellStyle name="Porcentual 6 3 2" xfId="6577" xr:uid="{00000000-0005-0000-0000-0000B7190000}"/>
    <cellStyle name="Porcentual 6 4" xfId="6578" xr:uid="{00000000-0005-0000-0000-0000B8190000}"/>
    <cellStyle name="Porcentual 6 4 2" xfId="6579" xr:uid="{00000000-0005-0000-0000-0000B9190000}"/>
    <cellStyle name="Porcentual 6 5" xfId="6580" xr:uid="{00000000-0005-0000-0000-0000BA190000}"/>
    <cellStyle name="Porcentual 6 5 2" xfId="6581" xr:uid="{00000000-0005-0000-0000-0000BB190000}"/>
    <cellStyle name="Porcentual 6 6" xfId="6582" xr:uid="{00000000-0005-0000-0000-0000BC190000}"/>
    <cellStyle name="Porcentual 6 6 2" xfId="6583" xr:uid="{00000000-0005-0000-0000-0000BD190000}"/>
    <cellStyle name="Porcentual 6 7" xfId="6584" xr:uid="{00000000-0005-0000-0000-0000BE190000}"/>
    <cellStyle name="Porcentual 6 7 2" xfId="6585" xr:uid="{00000000-0005-0000-0000-0000BF190000}"/>
    <cellStyle name="Porcentual 6 8" xfId="6586" xr:uid="{00000000-0005-0000-0000-0000C0190000}"/>
    <cellStyle name="Porcentual 6 8 2" xfId="6587" xr:uid="{00000000-0005-0000-0000-0000C1190000}"/>
    <cellStyle name="Porcentual 6 9" xfId="6588" xr:uid="{00000000-0005-0000-0000-0000C2190000}"/>
    <cellStyle name="Porcentual 6 9 2" xfId="6589" xr:uid="{00000000-0005-0000-0000-0000C3190000}"/>
    <cellStyle name="Porcentual 7" xfId="6590" xr:uid="{00000000-0005-0000-0000-0000C4190000}"/>
    <cellStyle name="Porcentual 7 2" xfId="6591" xr:uid="{00000000-0005-0000-0000-0000C5190000}"/>
    <cellStyle name="Porcentual 7 2 2" xfId="6592" xr:uid="{00000000-0005-0000-0000-0000C6190000}"/>
    <cellStyle name="Porcentual 7 2 2 2" xfId="6593" xr:uid="{00000000-0005-0000-0000-0000C7190000}"/>
    <cellStyle name="Porcentual 7 2 2 2 2" xfId="6594" xr:uid="{00000000-0005-0000-0000-0000C8190000}"/>
    <cellStyle name="Porcentual 7 3" xfId="6595" xr:uid="{00000000-0005-0000-0000-0000C9190000}"/>
    <cellStyle name="Porcentual 8" xfId="6596" xr:uid="{00000000-0005-0000-0000-0000CA190000}"/>
    <cellStyle name="Porcentual 8 2" xfId="6597" xr:uid="{00000000-0005-0000-0000-0000CB190000}"/>
    <cellStyle name="resaltado" xfId="6598" xr:uid="{00000000-0005-0000-0000-0000CC190000}"/>
    <cellStyle name="resaltado 2" xfId="6599" xr:uid="{00000000-0005-0000-0000-0000CD190000}"/>
    <cellStyle name="Salida" xfId="6600" builtinId="21" customBuiltin="1"/>
    <cellStyle name="Salida 2" xfId="6601" xr:uid="{00000000-0005-0000-0000-0000CF190000}"/>
    <cellStyle name="Salida 2 2" xfId="6602" xr:uid="{00000000-0005-0000-0000-0000D0190000}"/>
    <cellStyle name="Salida 3" xfId="6603" xr:uid="{00000000-0005-0000-0000-0000D1190000}"/>
    <cellStyle name="Salida 3 2" xfId="6604" xr:uid="{00000000-0005-0000-0000-0000D2190000}"/>
    <cellStyle name="Salida 4" xfId="6605" xr:uid="{00000000-0005-0000-0000-0000D3190000}"/>
    <cellStyle name="Salida 4 2" xfId="6606" xr:uid="{00000000-0005-0000-0000-0000D4190000}"/>
    <cellStyle name="Salida 5" xfId="6607" xr:uid="{00000000-0005-0000-0000-0000D5190000}"/>
    <cellStyle name="Salida 5 2" xfId="6608" xr:uid="{00000000-0005-0000-0000-0000D6190000}"/>
    <cellStyle name="Salida 6" xfId="6609" xr:uid="{00000000-0005-0000-0000-0000D7190000}"/>
    <cellStyle name="Salida 6 2" xfId="6610" xr:uid="{00000000-0005-0000-0000-0000D8190000}"/>
    <cellStyle name="TEXT" xfId="6611" xr:uid="{00000000-0005-0000-0000-0000D9190000}"/>
    <cellStyle name="Texto de advertencia" xfId="6612" builtinId="11" customBuiltin="1"/>
    <cellStyle name="Texto de advertencia 2" xfId="6613" xr:uid="{00000000-0005-0000-0000-0000DB190000}"/>
    <cellStyle name="Texto de advertencia 2 2" xfId="6614" xr:uid="{00000000-0005-0000-0000-0000DC190000}"/>
    <cellStyle name="Texto de advertencia 3" xfId="6615" xr:uid="{00000000-0005-0000-0000-0000DD190000}"/>
    <cellStyle name="Texto de advertencia 3 2" xfId="6616" xr:uid="{00000000-0005-0000-0000-0000DE190000}"/>
    <cellStyle name="Texto de advertencia 4" xfId="6617" xr:uid="{00000000-0005-0000-0000-0000DF190000}"/>
    <cellStyle name="Texto de advertencia 4 2" xfId="6618" xr:uid="{00000000-0005-0000-0000-0000E0190000}"/>
    <cellStyle name="Texto de advertencia 5" xfId="6619" xr:uid="{00000000-0005-0000-0000-0000E1190000}"/>
    <cellStyle name="Texto de advertencia 5 2" xfId="6620" xr:uid="{00000000-0005-0000-0000-0000E2190000}"/>
    <cellStyle name="Texto de advertencia 6" xfId="6621" xr:uid="{00000000-0005-0000-0000-0000E3190000}"/>
    <cellStyle name="Texto de advertencia 6 2" xfId="6622" xr:uid="{00000000-0005-0000-0000-0000E4190000}"/>
    <cellStyle name="Texto explicativo" xfId="6623" builtinId="53" customBuiltin="1"/>
    <cellStyle name="Texto explicativo 2" xfId="6624" xr:uid="{00000000-0005-0000-0000-0000E6190000}"/>
    <cellStyle name="Texto explicativo 2 2" xfId="6625" xr:uid="{00000000-0005-0000-0000-0000E7190000}"/>
    <cellStyle name="Texto explicativo 3" xfId="6626" xr:uid="{00000000-0005-0000-0000-0000E8190000}"/>
    <cellStyle name="Texto explicativo 3 2" xfId="6627" xr:uid="{00000000-0005-0000-0000-0000E9190000}"/>
    <cellStyle name="Texto explicativo 4" xfId="6628" xr:uid="{00000000-0005-0000-0000-0000EA190000}"/>
    <cellStyle name="Texto explicativo 4 2" xfId="6629" xr:uid="{00000000-0005-0000-0000-0000EB190000}"/>
    <cellStyle name="Texto explicativo 5" xfId="6630" xr:uid="{00000000-0005-0000-0000-0000EC190000}"/>
    <cellStyle name="Texto explicativo 5 2" xfId="6631" xr:uid="{00000000-0005-0000-0000-0000ED190000}"/>
    <cellStyle name="Texto explicativo 6" xfId="6632" xr:uid="{00000000-0005-0000-0000-0000EE190000}"/>
    <cellStyle name="Texto explicativo 6 2" xfId="6633" xr:uid="{00000000-0005-0000-0000-0000EF190000}"/>
    <cellStyle name="Title" xfId="6634" xr:uid="{00000000-0005-0000-0000-0000F0190000}"/>
    <cellStyle name="Title 2" xfId="6635" xr:uid="{00000000-0005-0000-0000-0000F1190000}"/>
    <cellStyle name="Título" xfId="6636" builtinId="15" customBuiltin="1"/>
    <cellStyle name="Título 1 2" xfId="6637" xr:uid="{00000000-0005-0000-0000-0000F3190000}"/>
    <cellStyle name="Título 1 2 2" xfId="6638" xr:uid="{00000000-0005-0000-0000-0000F4190000}"/>
    <cellStyle name="Título 1 3" xfId="6639" xr:uid="{00000000-0005-0000-0000-0000F5190000}"/>
    <cellStyle name="Título 1 3 2" xfId="6640" xr:uid="{00000000-0005-0000-0000-0000F6190000}"/>
    <cellStyle name="Título 1 4" xfId="6641" xr:uid="{00000000-0005-0000-0000-0000F7190000}"/>
    <cellStyle name="Título 1 4 2" xfId="6642" xr:uid="{00000000-0005-0000-0000-0000F8190000}"/>
    <cellStyle name="Título 1 5" xfId="6643" xr:uid="{00000000-0005-0000-0000-0000F9190000}"/>
    <cellStyle name="Título 1 5 2" xfId="6644" xr:uid="{00000000-0005-0000-0000-0000FA190000}"/>
    <cellStyle name="Título 1 6" xfId="6645" xr:uid="{00000000-0005-0000-0000-0000FB190000}"/>
    <cellStyle name="Título 1 6 2" xfId="6646" xr:uid="{00000000-0005-0000-0000-0000FC190000}"/>
    <cellStyle name="Título 2" xfId="6647" builtinId="17" customBuiltin="1"/>
    <cellStyle name="Título 2 2" xfId="6648" xr:uid="{00000000-0005-0000-0000-0000FE190000}"/>
    <cellStyle name="Título 2 2 2" xfId="6649" xr:uid="{00000000-0005-0000-0000-0000FF190000}"/>
    <cellStyle name="Título 2 3" xfId="6650" xr:uid="{00000000-0005-0000-0000-0000001A0000}"/>
    <cellStyle name="Título 2 3 2" xfId="6651" xr:uid="{00000000-0005-0000-0000-0000011A0000}"/>
    <cellStyle name="Título 2 4" xfId="6652" xr:uid="{00000000-0005-0000-0000-0000021A0000}"/>
    <cellStyle name="Título 2 4 2" xfId="6653" xr:uid="{00000000-0005-0000-0000-0000031A0000}"/>
    <cellStyle name="Título 2 5" xfId="6654" xr:uid="{00000000-0005-0000-0000-0000041A0000}"/>
    <cellStyle name="Título 2 5 2" xfId="6655" xr:uid="{00000000-0005-0000-0000-0000051A0000}"/>
    <cellStyle name="Título 2 6" xfId="6656" xr:uid="{00000000-0005-0000-0000-0000061A0000}"/>
    <cellStyle name="Título 2 6 2" xfId="6657" xr:uid="{00000000-0005-0000-0000-0000071A0000}"/>
    <cellStyle name="Título 3" xfId="6658" builtinId="18" customBuiltin="1"/>
    <cellStyle name="Título 3 2" xfId="6659" xr:uid="{00000000-0005-0000-0000-0000091A0000}"/>
    <cellStyle name="Título 3 2 2" xfId="6660" xr:uid="{00000000-0005-0000-0000-00000A1A0000}"/>
    <cellStyle name="Título 3 3" xfId="6661" xr:uid="{00000000-0005-0000-0000-00000B1A0000}"/>
    <cellStyle name="Título 3 3 2" xfId="6662" xr:uid="{00000000-0005-0000-0000-00000C1A0000}"/>
    <cellStyle name="Título 3 4" xfId="6663" xr:uid="{00000000-0005-0000-0000-00000D1A0000}"/>
    <cellStyle name="Título 3 4 2" xfId="6664" xr:uid="{00000000-0005-0000-0000-00000E1A0000}"/>
    <cellStyle name="Título 3 5" xfId="6665" xr:uid="{00000000-0005-0000-0000-00000F1A0000}"/>
    <cellStyle name="Título 3 5 2" xfId="6666" xr:uid="{00000000-0005-0000-0000-0000101A0000}"/>
    <cellStyle name="Título 3 6" xfId="6667" xr:uid="{00000000-0005-0000-0000-0000111A0000}"/>
    <cellStyle name="Título 3 6 2" xfId="6668" xr:uid="{00000000-0005-0000-0000-0000121A0000}"/>
    <cellStyle name="Título 4" xfId="6669" xr:uid="{00000000-0005-0000-0000-0000131A0000}"/>
    <cellStyle name="Título 4 2" xfId="6670" xr:uid="{00000000-0005-0000-0000-0000141A0000}"/>
    <cellStyle name="Título 5" xfId="6671" xr:uid="{00000000-0005-0000-0000-0000151A0000}"/>
    <cellStyle name="Título 5 2" xfId="6672" xr:uid="{00000000-0005-0000-0000-0000161A0000}"/>
    <cellStyle name="Título 6" xfId="6673" xr:uid="{00000000-0005-0000-0000-0000171A0000}"/>
    <cellStyle name="Título 6 2" xfId="6674" xr:uid="{00000000-0005-0000-0000-0000181A0000}"/>
    <cellStyle name="Título 7" xfId="6675" xr:uid="{00000000-0005-0000-0000-0000191A0000}"/>
    <cellStyle name="Título 7 2" xfId="6676" xr:uid="{00000000-0005-0000-0000-00001A1A0000}"/>
    <cellStyle name="Título 8" xfId="6677" xr:uid="{00000000-0005-0000-0000-00001B1A0000}"/>
    <cellStyle name="Título 8 2" xfId="6678" xr:uid="{00000000-0005-0000-0000-00001C1A0000}"/>
    <cellStyle name="Total" xfId="6679" builtinId="25" customBuiltin="1"/>
    <cellStyle name="Total 2" xfId="6680" xr:uid="{00000000-0005-0000-0000-00001E1A0000}"/>
    <cellStyle name="Total 2 2" xfId="6681" xr:uid="{00000000-0005-0000-0000-00001F1A0000}"/>
    <cellStyle name="Total 3" xfId="6682" xr:uid="{00000000-0005-0000-0000-0000201A0000}"/>
    <cellStyle name="Total 3 2" xfId="6683" xr:uid="{00000000-0005-0000-0000-0000211A0000}"/>
    <cellStyle name="Total 4" xfId="6684" xr:uid="{00000000-0005-0000-0000-0000221A0000}"/>
    <cellStyle name="Total 4 2" xfId="6685" xr:uid="{00000000-0005-0000-0000-0000231A0000}"/>
    <cellStyle name="Total 5" xfId="6686" xr:uid="{00000000-0005-0000-0000-0000241A0000}"/>
    <cellStyle name="Total 5 2" xfId="6687" xr:uid="{00000000-0005-0000-0000-0000251A0000}"/>
    <cellStyle name="Total 6" xfId="6688" xr:uid="{00000000-0005-0000-0000-0000261A0000}"/>
    <cellStyle name="Total 6 2" xfId="6689" xr:uid="{00000000-0005-0000-0000-0000271A0000}"/>
    <cellStyle name="Total 7" xfId="6690" xr:uid="{00000000-0005-0000-0000-0000281A0000}"/>
    <cellStyle name="Warning Text" xfId="6691" xr:uid="{00000000-0005-0000-0000-0000291A0000}"/>
    <cellStyle name="Warning Text 2" xfId="6692" xr:uid="{00000000-0005-0000-0000-00002A1A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2" Type="http://schemas.openxmlformats.org/officeDocument/2006/relationships/worksheet" Target="worksheets/sheet2.xml"/><Relationship Id="rId16" Type="http://schemas.openxmlformats.org/officeDocument/2006/relationships/externalLink" Target="externalLinks/externalLink12.xml"/><Relationship Id="rId29" Type="http://schemas.openxmlformats.org/officeDocument/2006/relationships/externalLink" Target="externalLinks/externalLink25.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66" Type="http://schemas.openxmlformats.org/officeDocument/2006/relationships/externalLink" Target="externalLinks/externalLink62.xml"/><Relationship Id="rId74" Type="http://schemas.openxmlformats.org/officeDocument/2006/relationships/styles" Target="styles.xml"/><Relationship Id="rId5" Type="http://schemas.openxmlformats.org/officeDocument/2006/relationships/externalLink" Target="externalLinks/externalLink1.xml"/><Relationship Id="rId61" Type="http://schemas.openxmlformats.org/officeDocument/2006/relationships/externalLink" Target="externalLinks/externalLink57.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56" Type="http://schemas.openxmlformats.org/officeDocument/2006/relationships/externalLink" Target="externalLinks/externalLink52.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46" Type="http://schemas.openxmlformats.org/officeDocument/2006/relationships/externalLink" Target="externalLinks/externalLink42.xml"/><Relationship Id="rId59" Type="http://schemas.openxmlformats.org/officeDocument/2006/relationships/externalLink" Target="externalLinks/externalLink55.xml"/><Relationship Id="rId67" Type="http://schemas.openxmlformats.org/officeDocument/2006/relationships/externalLink" Target="externalLinks/externalLink63.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54" Type="http://schemas.openxmlformats.org/officeDocument/2006/relationships/externalLink" Target="externalLinks/externalLink50.xml"/><Relationship Id="rId62" Type="http://schemas.openxmlformats.org/officeDocument/2006/relationships/externalLink" Target="externalLinks/externalLink58.xml"/><Relationship Id="rId70" Type="http://schemas.openxmlformats.org/officeDocument/2006/relationships/externalLink" Target="externalLinks/externalLink66.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2.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36" Type="http://schemas.openxmlformats.org/officeDocument/2006/relationships/externalLink" Target="externalLinks/externalLink32.xml"/><Relationship Id="rId49" Type="http://schemas.openxmlformats.org/officeDocument/2006/relationships/externalLink" Target="externalLinks/externalLink45.xml"/><Relationship Id="rId57" Type="http://schemas.openxmlformats.org/officeDocument/2006/relationships/externalLink" Target="externalLinks/externalLink53.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44" Type="http://schemas.openxmlformats.org/officeDocument/2006/relationships/externalLink" Target="externalLinks/externalLink40.xml"/><Relationship Id="rId52" Type="http://schemas.openxmlformats.org/officeDocument/2006/relationships/externalLink" Target="externalLinks/externalLink48.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73" Type="http://schemas.openxmlformats.org/officeDocument/2006/relationships/connections" Target="connections.xml"/><Relationship Id="rId4" Type="http://schemas.openxmlformats.org/officeDocument/2006/relationships/worksheet" Target="worksheets/sheet4.xml"/><Relationship Id="rId9" Type="http://schemas.openxmlformats.org/officeDocument/2006/relationships/externalLink" Target="externalLinks/externalLink5.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calcChain" Target="calcChain.xml"/><Relationship Id="rId7" Type="http://schemas.openxmlformats.org/officeDocument/2006/relationships/externalLink" Target="externalLinks/externalLink3.xml"/><Relationship Id="rId71" Type="http://schemas.openxmlformats.org/officeDocument/2006/relationships/externalLink" Target="externalLinks/externalLink6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7</xdr:col>
      <xdr:colOff>285564</xdr:colOff>
      <xdr:row>0</xdr:row>
      <xdr:rowOff>150348</xdr:rowOff>
    </xdr:from>
    <xdr:to>
      <xdr:col>7</xdr:col>
      <xdr:colOff>1121686</xdr:colOff>
      <xdr:row>6</xdr:row>
      <xdr:rowOff>46692</xdr:rowOff>
    </xdr:to>
    <xdr:pic>
      <xdr:nvPicPr>
        <xdr:cNvPr id="170001" name="Imagen 3">
          <a:extLst>
            <a:ext uri="{FF2B5EF4-FFF2-40B4-BE49-F238E27FC236}">
              <a16:creationId xmlns:a16="http://schemas.microsoft.com/office/drawing/2014/main" id="{00000000-0008-0000-0200-00001198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72189" y="150348"/>
          <a:ext cx="836122" cy="103934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143436</xdr:colOff>
      <xdr:row>0</xdr:row>
      <xdr:rowOff>44825</xdr:rowOff>
    </xdr:from>
    <xdr:ext cx="618565" cy="1036514"/>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3436" y="44825"/>
          <a:ext cx="618565" cy="10365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762000</xdr:colOff>
      <xdr:row>4</xdr:row>
      <xdr:rowOff>190500</xdr:rowOff>
    </xdr:from>
    <xdr:to>
      <xdr:col>6</xdr:col>
      <xdr:colOff>485775</xdr:colOff>
      <xdr:row>23</xdr:row>
      <xdr:rowOff>104775</xdr:rowOff>
    </xdr:to>
    <xdr:sp macro="" textlink="">
      <xdr:nvSpPr>
        <xdr:cNvPr id="163979" name="AutoShape 1" descr="Imágenes integradas 1">
          <a:extLst>
            <a:ext uri="{FF2B5EF4-FFF2-40B4-BE49-F238E27FC236}">
              <a16:creationId xmlns:a16="http://schemas.microsoft.com/office/drawing/2014/main" id="{00000000-0008-0000-0500-00008B800200}"/>
            </a:ext>
          </a:extLst>
        </xdr:cNvPr>
        <xdr:cNvSpPr>
          <a:spLocks noChangeAspect="1" noChangeArrowheads="1"/>
        </xdr:cNvSpPr>
      </xdr:nvSpPr>
      <xdr:spPr bwMode="auto">
        <a:xfrm>
          <a:off x="1524000" y="952500"/>
          <a:ext cx="3533775" cy="35337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695325</xdr:colOff>
      <xdr:row>1</xdr:row>
      <xdr:rowOff>57150</xdr:rowOff>
    </xdr:from>
    <xdr:to>
      <xdr:col>8</xdr:col>
      <xdr:colOff>304800</xdr:colOff>
      <xdr:row>23</xdr:row>
      <xdr:rowOff>114300</xdr:rowOff>
    </xdr:to>
    <xdr:pic>
      <xdr:nvPicPr>
        <xdr:cNvPr id="163980" name="1 Imagen">
          <a:extLst>
            <a:ext uri="{FF2B5EF4-FFF2-40B4-BE49-F238E27FC236}">
              <a16:creationId xmlns:a16="http://schemas.microsoft.com/office/drawing/2014/main" id="{00000000-0008-0000-0500-00008C8002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l="15594" t="37634" r="53215" b="21085"/>
        <a:stretch>
          <a:fillRect/>
        </a:stretch>
      </xdr:blipFill>
      <xdr:spPr bwMode="auto">
        <a:xfrm>
          <a:off x="695325" y="247650"/>
          <a:ext cx="5705475" cy="424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Documents%20and%20Settings\Katty\Mis%20documentos\FREDONIA\presupuesto%20PMAA\A.P.U%20ACU?C9F53671" TargetMode="External"/><Relationship Id="rId1" Type="http://schemas.openxmlformats.org/officeDocument/2006/relationships/externalLinkPath" Target="file:///\\C9F53671\A.P.U%20ACU"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c-eleal\CA&#209;ASGORDAS\CORRECCION%20SEP%2019-07\PMAA\CD%20Zaragoza%20Bombeo\Presupuesto\PRESUPUESTO%20DEFINITIVO%20ZARAGOZA.xls"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HLOPEZA\CANTIDADES%20GERONA\Documents%20and%20Settings\swilches\Configuraci&#243;n%20local\A?578C2C78" TargetMode="External"/><Relationship Id="rId1" Type="http://schemas.openxmlformats.org/officeDocument/2006/relationships/externalLinkPath" Target="file:///\\578C2C78\A"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REINALDO%20SEGURO\AASSA\VALDIVIA\PRESUPUESTO%20VALDIVIA%20PTAR.xls?B8327A70" TargetMode="External"/><Relationship Id="rId1" Type="http://schemas.openxmlformats.org/officeDocument/2006/relationships/externalLinkPath" Target="file:///\\B8327A70\PRESUPUESTO%20VALDIVIA%20PTAR.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MARIA%20CONSTANZA\PM%20ANZ&#193;\COORECCIONES\ANEXO%202(1).%20Presupuesto%20SISTEMA%20DE%20ALCANTA?98FCD6F6" TargetMode="External"/><Relationship Id="rId1" Type="http://schemas.openxmlformats.org/officeDocument/2006/relationships/externalLinkPath" Target="file:///\\98FCD6F6\ANEXO%202(1).%20Presupuesto%20SISTEMA%20DE%20ALCANTA"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proyecto%20jerico\Presupuesto%20Sistema%20de%20Acueductojeric.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Users\Cesar%20Uribe\Desktop\Mcpios%20Viabilizados%20Entrega%201\Ca&#241;asgordas\Presupuesto%20Sistema%20de%20Alcantarilladojuli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Users\Cesar%20Uribe\Desktop\Mcpios%20Viabilizados%20Entrega%201\Ca&#241;asgordas\Presupuesto%20Sistema%20de%20Acueductojuli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Pc-eleal\Brice&#241;o\AAS\PRESUPUESTOS\CA&#209;ASGORDAS\CORRECCION%20SEP%2019-07\PMAA\CD%20Zaragoza%20Bombeo\Presupuesto\PRESUPUESTO%20DEFINITIVO%20ZARAGOZ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JMORALESG\CARLOS%20ANDR&#201;S\SEGUIMIENTO%20CONTRATOS%20OCCIDENTE-URAB&#193;%20(2009)\PRESUPUESTO%202010\Documents%20and%20Settings\David%20A\Mis%20documentos\LICITACIONES2008\VARIOS\AGUADULCE\APUs%20PuertoAguaDulce%20RAMV%203%20269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HLOPEZA\CANTIDADES%20GERONA\Documents%20and%20Settings\swilches\Configuraci&#243;n%20local\Archivos%20temporales%20de%20Internet\OLK6\formulario%20bas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ear5\D\PROYECTOS\INTERVENTORIA%20JERICO\Informes\LICITA\METRO\LAMINA\DATOS\BASES\SUMAR\ANALM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Documents%20and%20Settings\carolina.meza\Escritorio\HERRAMIENTAS%20DISE&#209;O\PROYECTOS%20MODELOS\Operadores%20de%20Servicios\Otros\Temporales\Plan%20de%20Choque%20V\REINALDO%20SEGURO\AASSA\VALDIVIA\PRESUPUESTO%20VALDIVIA%20PTAR.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1_PROYECTO%20PDA%20ANTIOQUIA\25_PDA-ANTIOQUIA\22_SANTA%20ROSA%20DE%20OSOS\2_AJUSTE%20PPTO%20SANTA%20ROSA%20(15-marzo-2013)\PRESUPUESTOS%20AJUSTADOS%20(26-marzo-2013)\APU_AIU_Acue_Brice&#241;o_abril_2012.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J:\PRESUPUESTO%20%20Y%20APU%20TOTAL%20bombeo%20c&#225;cer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formato%20acometidas%20acueduct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Licitaciones1\c\Documents%20and%20Settings\Latinco%20S.A\Mis%20documentos\ARCHIVOS%20OSCAR\invias\corredores%20viales\PARTICIPAMOS\PRIMERA%20RONDA\analisis%20de%20precios%20unitarios%20-%20PLANTILL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anearp1\DATOS\windows\TEMP\ADMINISTRATIVA\BAAN\lista%20de%20precios%20definitiva%20sep16-9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Users\jose.garcia\AppData\Local\Microsoft\Windows\Temporary%20Internet%20Files\Low\Content.IE5\G79VZ0P6\ANEXO%204%20PRESUPUESTO%20ACUEDUCTO_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Formato%20acometidas%20alcantarillado.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Planilla%20de%20impacto%20comunitario%20aspectos%20general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Pc-sgallo\Proyectos%20Sandra%20Gallo\AAS\BASE\HOJA%20BASE\BASE%20DE%20PRESUPUEST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D:\Documents%20and%20Settings\carenas\Escritorio\PRESUPUESTOS%20%20febr11\Copia%20de%20BASE%20DE%20PRESUPUEST(copi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Campamento\Presupuesto\DEFINITIVOS\OPTIMIZACI&#211;N%20DE%20LA%20RED%20DE%20DISTRIBUCI&#211;N.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Mis%20documentos\Datos\K1\03%20Grupo%2005\02%20Dise&#241;os\01%20Ahorcado\02%20Memorias\02%20Hojas\Cantidades%20de%20Obra\02%20VILLAHERMOSA.Chalo\01%20Dis_AC_VH_02111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rincipal\VIGENTES\vigentes\PROPUESTAS\RESIDENTE%20CONST%20SADEP\formularios\A.P.U.%20BASE.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formato%20liquidaci&#243;n%20de%20obra%20por%20administraci&#243;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D:\Documents%20and%20Settings\Administrator\My%20Documents\ZAR07\Apu051b.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Pc-sgallo\Proyectos%20Sandra%20Gallo\San_Juan_LaMaria\CD%20SAN%20JUAN%20LA%20MARIA\ANEXOS\Anexo%2014_PresupuestoSAN_JUAN_LA_MARIA-MARZO.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Pc-eleal\Brice&#241;o\San_Juan_LaMaria\CD%20SAN%20JUAN%20LA%20MARIA\ANEXOS\Anexo%2014_PresupuestoSAN_JUAN_LA_MARIA-MARZ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HLOPEZA\GERONA\CANTIDADES%20REPOSICION\SUBCIRCUITO%207\REDES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1_PROYECTO%20PDA%20ANTIOQUIA\25_PDA-ANTIOQUIA\22_SANTA%20ROSA%20DE%20OSOS\1_AJUSTE%20SANTA%20ROSA%20(sept-2012)\11.%20Presupuesto%20general\PPTO%20REDES%20TURCO%20ministerio%20(Fade%20I).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Informe%20de%20obra%20extr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Informe%20semanal%20de%20avance%20de%20obra%20civi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Documents%20and%20Settings\jromana\Configuraci&#243;n%20local\Archivos%20temporales%20de%20Internet\OLK8\solicitud%20de%20servicio.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SIMULACI&#211;NEDIFICIO.ok.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D:\Documents%20and%20Settings\carolina.meza\Escritorio\HERRAMIENTAS%20DISE&#209;O\PROYECTOS%20MODELOS\Operadores%20de%20Servicios\Otros\Temporales\Proyecto%20Alcantarillado%20Caucasia\presupuesto_anza\Ppto%20Aldo%20EL%20Paraiso%20version%202.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S.G.C%20Aguas\Proceso%20Interventor&#237;a\tEMPORALTRAMOS.xls" TargetMode="External"/></Relationships>
</file>

<file path=xl/externalLinks/_rels/externalLink65.xml.rels><?xml version="1.0" encoding="UTF-8" standalone="yes"?>
<Relationships xmlns="http://schemas.openxmlformats.org/package/2006/relationships"><Relationship Id="rId2" Type="http://schemas.microsoft.com/office/2019/04/relationships/externalLinkLongPath" Target="file:///D:\Documents%20and%20Settings\carolina.meza\Escritorio\HERRAMIENTAS%20DISE&#209;O\PROYECTOS%20MODELOS\Operadores%20de%20Servicios\Otros\Temporales\Proyecto%20Alcantarillado%20Caucasia\presupuesto_anza\Presuesto%20definitivo%20alcantarillado.xls?564E65A6" TargetMode="External"/><Relationship Id="rId1" Type="http://schemas.openxmlformats.org/officeDocument/2006/relationships/externalLinkPath" Target="file:///\\564E65A6\Presuesto%20definitivo%20alcantarillado.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Pc-eleal\Brice&#241;o\AAS\BASE\HOJA%20BASE\BASE%20DE%20PRESUPUESTO.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file:///C:\DPEI_SUMAR\2.%20A&#241;o%202023\1.%20Contratos%20Mpios\MARINILLA_2023\11.%20BOXCULVERT%20EL%20PORVENIR%20(IP%20008)\1.%20C.I\2.%20Version%202\2.%20Presupuesto%20Boxculvert.xls" TargetMode="External"/><Relationship Id="rId1" Type="http://schemas.openxmlformats.org/officeDocument/2006/relationships/externalLinkPath" Target="/DPEI_SUMAR/2.%20A&#241;o%202023/1.%20Contratos%20Mpios/MARINILLA_2023/11.%20BOXCULVERT%20EL%20PORVENIR%20(IP%20008)/1.%20C.I/2.%20Version%202/2.%20Presupuesto%20Boxculver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BASE_CTOS"/>
      <sheetName val="RESUMEN_GENERAL_OBRAS"/>
      <sheetName val="APU_CAPTACION"/>
      <sheetName val="APU_DESARENDOR"/>
      <sheetName val="APU_ADUCCION"/>
      <sheetName val="POZO_"/>
      <sheetName val="APU_POZO"/>
      <sheetName val="APU_CASETA"/>
      <sheetName val="SIS__BOMBEO"/>
      <sheetName val="APU_SIST_BOMBEO"/>
      <sheetName val="SIS__ELECTRICO"/>
      <sheetName val="APU_SIS__ELECTRICO"/>
      <sheetName val="BASE_CTOS2"/>
      <sheetName val="RESUMEN_GENERAL_OBRAS2"/>
      <sheetName val="APU_CAPTACION2"/>
      <sheetName val="APU_DESARENDOR2"/>
      <sheetName val="APU_ADUCCION2"/>
      <sheetName val="POZO_2"/>
      <sheetName val="APU_POZO2"/>
      <sheetName val="APU_CASETA2"/>
      <sheetName val="SIS__BOMBEO2"/>
      <sheetName val="APU_SIST_BOMBEO2"/>
      <sheetName val="SIS__ELECTRICO2"/>
      <sheetName val="APU_SIS__ELECTRICO2"/>
      <sheetName val="BASE_CTOS1"/>
      <sheetName val="RESUMEN_GENERAL_OBRAS1"/>
      <sheetName val="APU_CAPTACION1"/>
      <sheetName val="APU_DESARENDOR1"/>
      <sheetName val="APU_ADUCCION1"/>
      <sheetName val="POZO_1"/>
      <sheetName val="APU_POZO1"/>
      <sheetName val="APU_CASETA1"/>
      <sheetName val="SIS__BOMBEO1"/>
      <sheetName val="APU_SIST_BOMBEO1"/>
      <sheetName val="SIS__ELECTRICO1"/>
      <sheetName val="APU_SIS__ELECTRICO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sheetData sheetId="1" refreshError="1"/>
      <sheetData sheetId="2" refreshError="1"/>
      <sheetData sheetId="3" refreshError="1"/>
      <sheetData sheetId="4" refreshError="1"/>
      <sheetData sheetId="5" refreshError="1"/>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row r="396">
          <cell r="D396">
            <v>4000</v>
          </cell>
        </row>
        <row r="481">
          <cell r="D481">
            <v>6704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APU"/>
      <sheetName val="ANZÁ INTERCEPTOR"/>
      <sheetName val="ANZÁ REDES SECUNDARIAS"/>
      <sheetName val="RESUMEN"/>
    </sheetNames>
    <sheetDataSet>
      <sheetData sheetId="0" refreshError="1"/>
      <sheetData sheetId="1"/>
      <sheetData sheetId="2"/>
      <sheetData sheetId="3"/>
      <sheetData sheetId="4"/>
      <sheetData sheetId="5"/>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APU"/>
      <sheetName val="PRESTA"/>
      <sheetName val="1.optimn_PTAP"/>
      <sheetName val="2.redesacto"/>
      <sheetName val="3.optim_Desarenador"/>
      <sheetName val="4.optim_captacion_aducc"/>
      <sheetName val="BASE"/>
      <sheetName val="RESUMEN"/>
      <sheetName val="Hoja1"/>
      <sheetName val="BASE CTOS"/>
      <sheetName val="Hoja2"/>
      <sheetName val="Hoja3"/>
      <sheetName val="1_optimn_PTAP"/>
      <sheetName val="2_redesacto"/>
      <sheetName val="3_optim_Desarenador"/>
      <sheetName val="4_optim_captacion_aducc"/>
      <sheetName val="BASE_CTOS"/>
      <sheetName val="1_optimn_PTAP2"/>
      <sheetName val="2_redesacto2"/>
      <sheetName val="3_optim_Desarenador2"/>
      <sheetName val="4_optim_captacion_aducc2"/>
      <sheetName val="BASE_CTOS2"/>
      <sheetName val="1_optimn_PTAP1"/>
      <sheetName val="2_redesacto1"/>
      <sheetName val="3_optim_Desarenador1"/>
      <sheetName val="4_optim_captacion_aducc1"/>
      <sheetName val="BASE_CTOS1"/>
    </sheetNames>
    <sheetDataSet>
      <sheetData sheetId="0"/>
      <sheetData sheetId="1"/>
      <sheetData sheetId="2"/>
      <sheetData sheetId="3"/>
      <sheetData sheetId="4"/>
      <sheetData sheetId="5"/>
      <sheetData sheetId="6"/>
      <sheetData sheetId="7">
        <row r="353">
          <cell r="D353">
            <v>7552</v>
          </cell>
        </row>
        <row r="424">
          <cell r="D424">
            <v>10500</v>
          </cell>
        </row>
      </sheetData>
      <sheetData sheetId="8">
        <row r="7">
          <cell r="F7">
            <v>154034708.205062</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AL."/>
      <sheetName val="AIU"/>
      <sheetName val="PRESTA"/>
      <sheetName val="BASE"/>
      <sheetName val="BASE CTOS"/>
      <sheetName val="Red Los Balsos"/>
      <sheetName val="Red El Edén"/>
      <sheetName val="Red Principal"/>
      <sheetName val="Colector principal"/>
      <sheetName val="La Esperanza"/>
      <sheetName val="APU"/>
      <sheetName val="RESUMENaldo"/>
      <sheetName val="DESAL_"/>
      <sheetName val="BASE_CTOS"/>
      <sheetName val="Red_Los_Balsos"/>
      <sheetName val="Red_El_Edén"/>
      <sheetName val="Red_Principal"/>
      <sheetName val="Colector_principal"/>
      <sheetName val="La_Esperanza"/>
      <sheetName val="DESAL_2"/>
      <sheetName val="BASE_CTOS2"/>
      <sheetName val="Red_Los_Balsos2"/>
      <sheetName val="Red_El_Edén2"/>
      <sheetName val="Red_Principal2"/>
      <sheetName val="Colector_principal2"/>
      <sheetName val="La_Esperanza2"/>
      <sheetName val="DESAL_1"/>
      <sheetName val="BASE_CTOS1"/>
      <sheetName val="Red_Los_Balsos1"/>
      <sheetName val="Red_El_Edén1"/>
      <sheetName val="Red_Principal1"/>
      <sheetName val="Colector_principal1"/>
      <sheetName val="La_Esperanza1"/>
    </sheetNames>
    <sheetDataSet>
      <sheetData sheetId="0"/>
      <sheetData sheetId="1"/>
      <sheetData sheetId="2">
        <row r="13">
          <cell r="D13">
            <v>566700</v>
          </cell>
        </row>
      </sheetData>
      <sheetData sheetId="3">
        <row r="3">
          <cell r="C3">
            <v>0.27699999999999997</v>
          </cell>
        </row>
        <row r="240">
          <cell r="D240">
            <v>189399</v>
          </cell>
        </row>
        <row r="241">
          <cell r="D241">
            <v>385131.6</v>
          </cell>
        </row>
        <row r="362">
          <cell r="D362">
            <v>139200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APU"/>
      <sheetName val="BASE"/>
      <sheetName val="RESUMEN acueducto"/>
      <sheetName val="RESUMEN alcantarillado"/>
      <sheetName val="RESUMEN obra"/>
      <sheetName val="1, CAPT Y DES"/>
      <sheetName val="2,ADUCCIÓN"/>
      <sheetName val="3,ADUCCIÓN2"/>
      <sheetName val="4, Opt. PTAP existente"/>
      <sheetName val="5, PTAP Versalles"/>
      <sheetName val="6, TANQUE 230"/>
      <sheetName val="7, TANQUE 80"/>
      <sheetName val="8, REDES1"/>
      <sheetName val="9, REDES2"/>
      <sheetName val="10, REDES3"/>
      <sheetName val="BASE CTOS"/>
      <sheetName val="RESUMEN_acueducto"/>
      <sheetName val="RESUMEN_alcantarillado"/>
      <sheetName val="RESUMEN_obra"/>
      <sheetName val="1,_CAPT_Y_DES"/>
      <sheetName val="4,_Opt__PTAP_existente"/>
      <sheetName val="5,_PTAP_Versalles"/>
      <sheetName val="6,_TANQUE_230"/>
      <sheetName val="7,_TANQUE_80"/>
      <sheetName val="8,_REDES1"/>
      <sheetName val="9,_REDES2"/>
      <sheetName val="10,_REDES3"/>
      <sheetName val="BASE_CTOS"/>
      <sheetName val="RESUMEN_acueducto2"/>
      <sheetName val="RESUMEN_alcantarillado2"/>
      <sheetName val="RESUMEN_obra2"/>
      <sheetName val="1,_CAPT_Y_DES2"/>
      <sheetName val="4,_Opt__PTAP_existente2"/>
      <sheetName val="5,_PTAP_Versalles2"/>
      <sheetName val="6,_TANQUE_2302"/>
      <sheetName val="7,_TANQUE_802"/>
      <sheetName val="8,_REDES12"/>
      <sheetName val="9,_REDES22"/>
      <sheetName val="10,_REDES32"/>
      <sheetName val="BASE_CTOS2"/>
      <sheetName val="RESUMEN_acueducto1"/>
      <sheetName val="RESUMEN_alcantarillado1"/>
      <sheetName val="RESUMEN_obra1"/>
      <sheetName val="1,_CAPT_Y_DES1"/>
      <sheetName val="4,_Opt__PTAP_existente1"/>
      <sheetName val="5,_PTAP_Versalles1"/>
      <sheetName val="6,_TANQUE_2301"/>
      <sheetName val="7,_TANQUE_801"/>
      <sheetName val="8,_REDES11"/>
      <sheetName val="9,_REDES21"/>
      <sheetName val="10,_REDES31"/>
      <sheetName val="BASE_CTOS1"/>
    </sheetNames>
    <sheetDataSet>
      <sheetData sheetId="0" refreshError="1"/>
      <sheetData sheetId="1">
        <row r="10">
          <cell r="C10" t="str">
            <v>AYUDANTE RASO</v>
          </cell>
        </row>
      </sheetData>
      <sheetData sheetId="2"/>
      <sheetData sheetId="3">
        <row r="3">
          <cell r="C3">
            <v>0.27700000000000002</v>
          </cell>
        </row>
        <row r="56">
          <cell r="D56">
            <v>1800</v>
          </cell>
        </row>
        <row r="64">
          <cell r="D64">
            <v>1250</v>
          </cell>
        </row>
        <row r="77">
          <cell r="D77">
            <v>6200</v>
          </cell>
        </row>
        <row r="79">
          <cell r="D79">
            <v>13381</v>
          </cell>
        </row>
        <row r="80">
          <cell r="D80">
            <v>22078</v>
          </cell>
        </row>
        <row r="81">
          <cell r="D81">
            <v>48210</v>
          </cell>
        </row>
        <row r="82">
          <cell r="D82">
            <v>81770</v>
          </cell>
        </row>
        <row r="89">
          <cell r="D89">
            <v>11750</v>
          </cell>
        </row>
        <row r="90">
          <cell r="D90">
            <v>18700</v>
          </cell>
        </row>
        <row r="91">
          <cell r="D91">
            <v>39900</v>
          </cell>
        </row>
        <row r="126">
          <cell r="D126">
            <v>13248.359999999999</v>
          </cell>
        </row>
        <row r="146">
          <cell r="D146">
            <v>1207.56</v>
          </cell>
        </row>
        <row r="178">
          <cell r="D178">
            <v>9969.0399999999991</v>
          </cell>
        </row>
        <row r="256">
          <cell r="D256">
            <v>1698239.9999999998</v>
          </cell>
        </row>
        <row r="259">
          <cell r="D259">
            <v>696000</v>
          </cell>
        </row>
        <row r="271">
          <cell r="D271">
            <v>169360</v>
          </cell>
        </row>
        <row r="273">
          <cell r="D273">
            <v>85840</v>
          </cell>
        </row>
        <row r="275">
          <cell r="D275">
            <v>51040</v>
          </cell>
        </row>
        <row r="277">
          <cell r="D277">
            <v>270280</v>
          </cell>
        </row>
        <row r="294">
          <cell r="D294">
            <v>70760</v>
          </cell>
        </row>
        <row r="298">
          <cell r="D298">
            <v>136880</v>
          </cell>
        </row>
        <row r="316">
          <cell r="D316">
            <v>1281.8</v>
          </cell>
        </row>
        <row r="317">
          <cell r="D317">
            <v>1635.6</v>
          </cell>
        </row>
        <row r="318">
          <cell r="D318">
            <v>1605.4399999999998</v>
          </cell>
        </row>
        <row r="337">
          <cell r="D337">
            <v>428039.99999999994</v>
          </cell>
        </row>
        <row r="339">
          <cell r="D339">
            <v>1704039.9999999998</v>
          </cell>
        </row>
        <row r="362">
          <cell r="D362">
            <v>139200</v>
          </cell>
        </row>
        <row r="370">
          <cell r="D370">
            <v>12800</v>
          </cell>
        </row>
        <row r="376">
          <cell r="D376">
            <v>9723</v>
          </cell>
        </row>
      </sheetData>
      <sheetData sheetId="4" refreshError="1"/>
      <sheetData sheetId="5" refreshError="1"/>
      <sheetData sheetId="6" refreshError="1"/>
      <sheetData sheetId="7">
        <row r="3">
          <cell r="C3" t="str">
            <v>Febrero de 2012</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50">
          <cell r="B50">
            <v>338535.76106524997</v>
          </cell>
        </row>
      </sheetData>
      <sheetData sheetId="18"/>
      <sheetData sheetId="19"/>
      <sheetData sheetId="20"/>
      <sheetData sheetId="21">
        <row r="3">
          <cell r="C3" t="str">
            <v>Febrero de 2012</v>
          </cell>
        </row>
      </sheetData>
      <sheetData sheetId="22"/>
      <sheetData sheetId="23"/>
      <sheetData sheetId="24"/>
      <sheetData sheetId="25"/>
      <sheetData sheetId="26"/>
      <sheetData sheetId="27"/>
      <sheetData sheetId="28"/>
      <sheetData sheetId="29">
        <row r="50">
          <cell r="B50">
            <v>338535.76106524997</v>
          </cell>
        </row>
      </sheetData>
      <sheetData sheetId="30"/>
      <sheetData sheetId="31"/>
      <sheetData sheetId="32"/>
      <sheetData sheetId="33">
        <row r="3">
          <cell r="C3" t="str">
            <v>Febrero de 2012</v>
          </cell>
        </row>
      </sheetData>
      <sheetData sheetId="34"/>
      <sheetData sheetId="35"/>
      <sheetData sheetId="36"/>
      <sheetData sheetId="37"/>
      <sheetData sheetId="38"/>
      <sheetData sheetId="39"/>
      <sheetData sheetId="40"/>
      <sheetData sheetId="41">
        <row r="50">
          <cell r="B50">
            <v>338535.76106524997</v>
          </cell>
        </row>
      </sheetData>
      <sheetData sheetId="42"/>
      <sheetData sheetId="43"/>
      <sheetData sheetId="44"/>
      <sheetData sheetId="45">
        <row r="3">
          <cell r="C3" t="str">
            <v>Febrero de 2012</v>
          </cell>
        </row>
      </sheetData>
      <sheetData sheetId="46"/>
      <sheetData sheetId="47"/>
      <sheetData sheetId="48"/>
      <sheetData sheetId="49"/>
      <sheetData sheetId="50"/>
      <sheetData sheetId="51"/>
      <sheetData sheetId="52"/>
      <sheetData sheetId="53">
        <row r="50">
          <cell r="B50">
            <v>338535.76106524997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PROY_ORIGINAL1"/>
      <sheetName val="PU_(2)"/>
      <sheetName val="PROY_ORIGINAL3"/>
      <sheetName val="PU_(2)2"/>
      <sheetName val="PROY_ORIGINAL2"/>
      <sheetName val="PU_(2)1"/>
      <sheetName val="CABG"/>
      <sheetName val="COSTOS UNITARIOS"/>
      <sheetName val="CA-2909"/>
      <sheetName val="TRAYECTO 1"/>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
      <sheetName val="Varios"/>
      <sheetName val="PROY_ORIGINAL5"/>
      <sheetName val="PU_(2)4"/>
      <sheetName val="PROY_ORIGINAL4"/>
      <sheetName val="PU_(2)3"/>
      <sheetName val="Seguim-16"/>
      <sheetName val="ACTIVIDADES"/>
      <sheetName val="Información"/>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aral. 1"/>
      <sheetName val="Paral. 2"/>
      <sheetName val="Paral. 3"/>
      <sheetName val="Paral.4"/>
      <sheetName val="LISTA"/>
      <sheetName val="AMOBLAMINETO"/>
      <sheetName val="Tramo 2"/>
      <sheetName val="Hoja3"/>
      <sheetName val="Accidentalidad"/>
      <sheetName val="Causa Posible"/>
      <sheetName val="Base de Datos"/>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MATERIALES Y RECURSOS"/>
      <sheetName val="BASE DE DATOS DE PRECIOS"/>
      <sheetName val="ó&gt;????j0$?#???j_$?#???LÓu????"/>
      <sheetName val="CORTE DE OBRA N° 1"/>
      <sheetName val="memoria"/>
      <sheetName val="memoria 1"/>
      <sheetName val="41"/>
      <sheetName val="RESISTENCIA_"/>
      <sheetName val="Memorias"/>
      <sheetName val="CANOBRA"/>
      <sheetName val="INCREMENTOS"/>
      <sheetName val="LISTMATE"/>
      <sheetName val="MATERIALES"/>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Lista ICCU"/>
      <sheetName val="ó&gt;"/>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_x0000__x0001__x0000__x0000__"/>
      <sheetName val="Skid Lifting Lug"/>
      <sheetName val="CABLE CONTROL"/>
      <sheetName val="Datos_CO"/>
      <sheetName val="CCONC"/>
      <sheetName val="ACTA PROVEEDORES"/>
      <sheetName val="ACTA INICIO"/>
      <sheetName val="ACTA PARCIAL"/>
      <sheetName val="ACTA TERMINACION"/>
      <sheetName val="sap"/>
      <sheetName val="P2"/>
      <sheetName val="P1"/>
      <sheetName val="31-05-18"/>
      <sheetName val="F-7857-308"/>
      <sheetName val="Equipo Menor"/>
      <sheetName val="ALQUILADO F-7857-308 "/>
      <sheetName val="Real Para tarifas"/>
      <sheetName val="Patrimonio neto personal"/>
      <sheetName val="Cálculos"/>
      <sheetName val="_x0000_㈀㰰⌀_x0000_㈀㰮⌀_x0000_䰀଒v_x0000__x0000__x0000_頀"/>
      <sheetName val="&quot;PAGA&quot;"/>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ow r="2">
          <cell r="A2">
            <v>0</v>
          </cell>
        </row>
      </sheetData>
      <sheetData sheetId="69">
        <row r="2">
          <cell r="A2">
            <v>0</v>
          </cell>
        </row>
      </sheetData>
      <sheetData sheetId="70">
        <row r="2">
          <cell r="A2">
            <v>0</v>
          </cell>
        </row>
      </sheetData>
      <sheetData sheetId="71"/>
      <sheetData sheetId="72"/>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sheetData sheetId="83"/>
      <sheetData sheetId="84"/>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sheetData sheetId="213"/>
      <sheetData sheetId="214"/>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efreshError="1"/>
      <sheetData sheetId="232" refreshError="1"/>
      <sheetData sheetId="233" refreshError="1"/>
      <sheetData sheetId="234" refreshError="1"/>
      <sheetData sheetId="235">
        <row r="2">
          <cell r="A2">
            <v>0</v>
          </cell>
        </row>
      </sheetData>
      <sheetData sheetId="236">
        <row r="2">
          <cell r="A2">
            <v>0</v>
          </cell>
        </row>
      </sheetData>
      <sheetData sheetId="237">
        <row r="2">
          <cell r="A2">
            <v>0</v>
          </cell>
        </row>
      </sheetData>
      <sheetData sheetId="238" refreshError="1"/>
      <sheetData sheetId="239" refreshError="1"/>
      <sheetData sheetId="240" refreshError="1"/>
      <sheetData sheetId="241" refreshError="1"/>
      <sheetData sheetId="242" refreshError="1"/>
      <sheetData sheetId="243" refreshError="1"/>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efreshError="1"/>
      <sheetData sheetId="253" refreshError="1"/>
      <sheetData sheetId="254" refreshError="1"/>
      <sheetData sheetId="255" refreshError="1"/>
      <sheetData sheetId="256" refreshError="1"/>
      <sheetData sheetId="257" refreshError="1"/>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ow r="2">
          <cell r="A2">
            <v>0</v>
          </cell>
        </row>
      </sheetData>
      <sheetData sheetId="281">
        <row r="2">
          <cell r="A2">
            <v>0</v>
          </cell>
        </row>
      </sheetData>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ow r="2">
          <cell r="A2">
            <v>0</v>
          </cell>
        </row>
      </sheetData>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ow r="2">
          <cell r="A2">
            <v>0</v>
          </cell>
        </row>
      </sheetData>
      <sheetData sheetId="447">
        <row r="2">
          <cell r="A2">
            <v>0</v>
          </cell>
        </row>
      </sheetData>
      <sheetData sheetId="448">
        <row r="2">
          <cell r="A2">
            <v>0</v>
          </cell>
        </row>
      </sheetData>
      <sheetData sheetId="449">
        <row r="2">
          <cell r="A2">
            <v>0</v>
          </cell>
        </row>
      </sheetData>
      <sheetData sheetId="450">
        <row r="2">
          <cell r="A2">
            <v>0</v>
          </cell>
        </row>
      </sheetData>
      <sheetData sheetId="451">
        <row r="2">
          <cell r="A2">
            <v>0</v>
          </cell>
        </row>
      </sheetData>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ow r="2">
          <cell r="A2">
            <v>0</v>
          </cell>
        </row>
      </sheetData>
      <sheetData sheetId="1042">
        <row r="2">
          <cell r="A2">
            <v>0</v>
          </cell>
        </row>
      </sheetData>
      <sheetData sheetId="1043">
        <row r="2">
          <cell r="A2">
            <v>0</v>
          </cell>
        </row>
      </sheetData>
      <sheetData sheetId="1044">
        <row r="2">
          <cell r="A2">
            <v>0</v>
          </cell>
        </row>
      </sheetData>
      <sheetData sheetId="1045" refreshError="1"/>
      <sheetData sheetId="1046">
        <row r="2">
          <cell r="A2">
            <v>0</v>
          </cell>
        </row>
      </sheetData>
      <sheetData sheetId="1047">
        <row r="2">
          <cell r="A2">
            <v>0</v>
          </cell>
        </row>
      </sheetData>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sheetData sheetId="1076"/>
      <sheetData sheetId="1077">
        <row r="2">
          <cell r="A2">
            <v>0</v>
          </cell>
        </row>
      </sheetData>
      <sheetData sheetId="1078">
        <row r="2">
          <cell r="A2">
            <v>0</v>
          </cell>
        </row>
      </sheetData>
      <sheetData sheetId="1079">
        <row r="2">
          <cell r="A2">
            <v>0</v>
          </cell>
        </row>
      </sheetData>
      <sheetData sheetId="1080"/>
      <sheetData sheetId="1081"/>
      <sheetData sheetId="1082">
        <row r="2">
          <cell r="A2">
            <v>0</v>
          </cell>
        </row>
      </sheetData>
      <sheetData sheetId="1083"/>
      <sheetData sheetId="1084">
        <row r="2">
          <cell r="A2">
            <v>0</v>
          </cell>
        </row>
      </sheetData>
      <sheetData sheetId="1085">
        <row r="2">
          <cell r="A2">
            <v>0</v>
          </cell>
        </row>
      </sheetData>
      <sheetData sheetId="1086">
        <row r="2">
          <cell r="A2">
            <v>0</v>
          </cell>
        </row>
      </sheetData>
      <sheetData sheetId="1087"/>
      <sheetData sheetId="1088"/>
      <sheetData sheetId="1089"/>
      <sheetData sheetId="1090"/>
      <sheetData sheetId="1091"/>
      <sheetData sheetId="1092"/>
      <sheetData sheetId="1093">
        <row r="2">
          <cell r="A2">
            <v>0</v>
          </cell>
        </row>
      </sheetData>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row r="2">
          <cell r="A2">
            <v>0</v>
          </cell>
        </row>
      </sheetData>
      <sheetData sheetId="1153">
        <row r="2">
          <cell r="A2">
            <v>0</v>
          </cell>
        </row>
      </sheetData>
      <sheetData sheetId="1154"/>
      <sheetData sheetId="1155"/>
      <sheetData sheetId="1156">
        <row r="2">
          <cell r="A2">
            <v>0</v>
          </cell>
        </row>
      </sheetData>
      <sheetData sheetId="1157">
        <row r="2">
          <cell r="A2">
            <v>0</v>
          </cell>
        </row>
      </sheetData>
      <sheetData sheetId="1158"/>
      <sheetData sheetId="1159"/>
      <sheetData sheetId="1160"/>
      <sheetData sheetId="1161"/>
      <sheetData sheetId="1162">
        <row r="2">
          <cell r="A2">
            <v>0</v>
          </cell>
        </row>
      </sheetData>
      <sheetData sheetId="1163"/>
      <sheetData sheetId="1164">
        <row r="2">
          <cell r="A2">
            <v>0</v>
          </cell>
        </row>
      </sheetData>
      <sheetData sheetId="1165"/>
      <sheetData sheetId="1166">
        <row r="2">
          <cell r="A2">
            <v>0</v>
          </cell>
        </row>
      </sheetData>
      <sheetData sheetId="1167"/>
      <sheetData sheetId="1168">
        <row r="2">
          <cell r="A2">
            <v>0</v>
          </cell>
        </row>
      </sheetData>
      <sheetData sheetId="1169">
        <row r="2">
          <cell r="A2">
            <v>0</v>
          </cell>
        </row>
      </sheetData>
      <sheetData sheetId="1170"/>
      <sheetData sheetId="1171">
        <row r="2">
          <cell r="A2">
            <v>0</v>
          </cell>
        </row>
      </sheetData>
      <sheetData sheetId="1172"/>
      <sheetData sheetId="1173">
        <row r="2">
          <cell r="A2">
            <v>0</v>
          </cell>
        </row>
      </sheetData>
      <sheetData sheetId="1174"/>
      <sheetData sheetId="1175"/>
      <sheetData sheetId="1176">
        <row r="2">
          <cell r="A2">
            <v>0</v>
          </cell>
        </row>
      </sheetData>
      <sheetData sheetId="1177">
        <row r="2">
          <cell r="A2">
            <v>0</v>
          </cell>
        </row>
      </sheetData>
      <sheetData sheetId="1178">
        <row r="2">
          <cell r="A2">
            <v>0</v>
          </cell>
        </row>
      </sheetData>
      <sheetData sheetId="1179"/>
      <sheetData sheetId="1180"/>
      <sheetData sheetId="1181">
        <row r="2">
          <cell r="A2">
            <v>0</v>
          </cell>
        </row>
      </sheetData>
      <sheetData sheetId="1182"/>
      <sheetData sheetId="1183"/>
      <sheetData sheetId="1184"/>
      <sheetData sheetId="1185"/>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B2">
            <v>100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B2">
            <v>100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sheetData sheetId="1320"/>
      <sheetData sheetId="1321"/>
      <sheetData sheetId="1322">
        <row r="5">
          <cell r="B5" t="str">
            <v>T1</v>
          </cell>
        </row>
      </sheetData>
      <sheetData sheetId="1323">
        <row r="2">
          <cell r="B2">
            <v>100</v>
          </cell>
        </row>
      </sheetData>
      <sheetData sheetId="1324">
        <row r="2">
          <cell r="A2">
            <v>0</v>
          </cell>
        </row>
      </sheetData>
      <sheetData sheetId="1325">
        <row r="2">
          <cell r="A2">
            <v>0</v>
          </cell>
        </row>
      </sheetData>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row r="2">
          <cell r="A2">
            <v>0</v>
          </cell>
        </row>
      </sheetData>
      <sheetData sheetId="1385">
        <row r="2">
          <cell r="A2">
            <v>0</v>
          </cell>
        </row>
      </sheetData>
      <sheetData sheetId="1386"/>
      <sheetData sheetId="1387"/>
      <sheetData sheetId="1388">
        <row r="2">
          <cell r="A2">
            <v>0</v>
          </cell>
        </row>
      </sheetData>
      <sheetData sheetId="1389">
        <row r="2">
          <cell r="A2">
            <v>0</v>
          </cell>
        </row>
      </sheetData>
      <sheetData sheetId="1390"/>
      <sheetData sheetId="1391"/>
      <sheetData sheetId="1392"/>
      <sheetData sheetId="1393"/>
      <sheetData sheetId="1394">
        <row r="2">
          <cell r="A2">
            <v>0</v>
          </cell>
        </row>
      </sheetData>
      <sheetData sheetId="1395"/>
      <sheetData sheetId="1396">
        <row r="2">
          <cell r="A2">
            <v>0</v>
          </cell>
        </row>
      </sheetData>
      <sheetData sheetId="1397"/>
      <sheetData sheetId="1398">
        <row r="2">
          <cell r="A2">
            <v>0</v>
          </cell>
        </row>
      </sheetData>
      <sheetData sheetId="1399"/>
      <sheetData sheetId="1400">
        <row r="2">
          <cell r="A2">
            <v>0</v>
          </cell>
        </row>
      </sheetData>
      <sheetData sheetId="1401">
        <row r="2">
          <cell r="A2">
            <v>0</v>
          </cell>
        </row>
      </sheetData>
      <sheetData sheetId="1402"/>
      <sheetData sheetId="1403">
        <row r="2">
          <cell r="A2">
            <v>0</v>
          </cell>
        </row>
      </sheetData>
      <sheetData sheetId="1404"/>
      <sheetData sheetId="1405">
        <row r="2">
          <cell r="A2">
            <v>0</v>
          </cell>
        </row>
      </sheetData>
      <sheetData sheetId="1406"/>
      <sheetData sheetId="1407"/>
      <sheetData sheetId="1408">
        <row r="2">
          <cell r="A2">
            <v>0</v>
          </cell>
        </row>
      </sheetData>
      <sheetData sheetId="1409">
        <row r="2">
          <cell r="A2">
            <v>0</v>
          </cell>
        </row>
      </sheetData>
      <sheetData sheetId="1410">
        <row r="2">
          <cell r="A2">
            <v>0</v>
          </cell>
        </row>
      </sheetData>
      <sheetData sheetId="1411"/>
      <sheetData sheetId="1412"/>
      <sheetData sheetId="1413">
        <row r="2">
          <cell r="A2">
            <v>0</v>
          </cell>
        </row>
      </sheetData>
      <sheetData sheetId="1414"/>
      <sheetData sheetId="1415"/>
      <sheetData sheetId="1416"/>
      <sheetData sheetId="1417"/>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sheetData sheetId="1476">
        <row r="2">
          <cell r="A2">
            <v>0</v>
          </cell>
        </row>
      </sheetData>
      <sheetData sheetId="1477">
        <row r="2">
          <cell r="A2">
            <v>0</v>
          </cell>
        </row>
      </sheetData>
      <sheetData sheetId="1478">
        <row r="2">
          <cell r="A2">
            <v>0</v>
          </cell>
        </row>
      </sheetData>
      <sheetData sheetId="1479">
        <row r="2">
          <cell r="A2">
            <v>0</v>
          </cell>
        </row>
      </sheetData>
      <sheetData sheetId="1480"/>
      <sheetData sheetId="1481"/>
      <sheetData sheetId="1482"/>
      <sheetData sheetId="1483"/>
      <sheetData sheetId="1484"/>
      <sheetData sheetId="1485"/>
      <sheetData sheetId="1486"/>
      <sheetData sheetId="1487">
        <row r="2">
          <cell r="A2">
            <v>0</v>
          </cell>
        </row>
      </sheetData>
      <sheetData sheetId="1488">
        <row r="2">
          <cell r="A2">
            <v>0</v>
          </cell>
        </row>
      </sheetData>
      <sheetData sheetId="1489"/>
      <sheetData sheetId="1490"/>
      <sheetData sheetId="1491">
        <row r="2">
          <cell r="A2">
            <v>0</v>
          </cell>
        </row>
      </sheetData>
      <sheetData sheetId="1492">
        <row r="2">
          <cell r="A2">
            <v>0</v>
          </cell>
        </row>
      </sheetData>
      <sheetData sheetId="1493"/>
      <sheetData sheetId="1494"/>
      <sheetData sheetId="1495"/>
      <sheetData sheetId="1496"/>
      <sheetData sheetId="1497">
        <row r="2">
          <cell r="A2">
            <v>0</v>
          </cell>
        </row>
      </sheetData>
      <sheetData sheetId="1498"/>
      <sheetData sheetId="1499">
        <row r="2">
          <cell r="A2">
            <v>0</v>
          </cell>
        </row>
      </sheetData>
      <sheetData sheetId="1500"/>
      <sheetData sheetId="1501">
        <row r="2">
          <cell r="A2">
            <v>0</v>
          </cell>
        </row>
      </sheetData>
      <sheetData sheetId="1502"/>
      <sheetData sheetId="1503">
        <row r="2">
          <cell r="A2">
            <v>0</v>
          </cell>
        </row>
      </sheetData>
      <sheetData sheetId="1504">
        <row r="2">
          <cell r="A2">
            <v>0</v>
          </cell>
        </row>
      </sheetData>
      <sheetData sheetId="1505"/>
      <sheetData sheetId="1506">
        <row r="2">
          <cell r="A2">
            <v>0</v>
          </cell>
        </row>
      </sheetData>
      <sheetData sheetId="1507"/>
      <sheetData sheetId="1508">
        <row r="2">
          <cell r="A2">
            <v>0</v>
          </cell>
        </row>
      </sheetData>
      <sheetData sheetId="1509"/>
      <sheetData sheetId="1510"/>
      <sheetData sheetId="1511">
        <row r="2">
          <cell r="A2">
            <v>0</v>
          </cell>
        </row>
      </sheetData>
      <sheetData sheetId="1512">
        <row r="2">
          <cell r="A2">
            <v>0</v>
          </cell>
        </row>
      </sheetData>
      <sheetData sheetId="1513">
        <row r="2">
          <cell r="A2">
            <v>0</v>
          </cell>
        </row>
      </sheetData>
      <sheetData sheetId="1514"/>
      <sheetData sheetId="1515"/>
      <sheetData sheetId="1516">
        <row r="2">
          <cell r="A2">
            <v>0</v>
          </cell>
        </row>
      </sheetData>
      <sheetData sheetId="1517"/>
      <sheetData sheetId="1518"/>
      <sheetData sheetId="1519"/>
      <sheetData sheetId="1520"/>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B2">
            <v>100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B2">
            <v>100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sheetData sheetId="1655"/>
      <sheetData sheetId="1656"/>
      <sheetData sheetId="1657">
        <row r="5">
          <cell r="B5" t="str">
            <v>T1</v>
          </cell>
        </row>
      </sheetData>
      <sheetData sheetId="1658">
        <row r="2">
          <cell r="B2">
            <v>100</v>
          </cell>
        </row>
      </sheetData>
      <sheetData sheetId="1659">
        <row r="2">
          <cell r="A2">
            <v>0</v>
          </cell>
        </row>
      </sheetData>
      <sheetData sheetId="1660">
        <row r="2">
          <cell r="A2">
            <v>0</v>
          </cell>
        </row>
      </sheetData>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row r="2">
          <cell r="B2">
            <v>0</v>
          </cell>
        </row>
      </sheetData>
      <sheetData sheetId="1677">
        <row r="2">
          <cell r="A2">
            <v>0</v>
          </cell>
        </row>
      </sheetData>
      <sheetData sheetId="1678"/>
      <sheetData sheetId="1679">
        <row r="2">
          <cell r="A2">
            <v>0</v>
          </cell>
        </row>
      </sheetData>
      <sheetData sheetId="1680"/>
      <sheetData sheetId="1681"/>
      <sheetData sheetId="1682"/>
      <sheetData sheetId="1683"/>
      <sheetData sheetId="1684">
        <row r="2">
          <cell r="A2">
            <v>0</v>
          </cell>
        </row>
      </sheetData>
      <sheetData sheetId="1685"/>
      <sheetData sheetId="1686">
        <row r="2">
          <cell r="A2">
            <v>0</v>
          </cell>
        </row>
      </sheetData>
      <sheetData sheetId="1687"/>
      <sheetData sheetId="1688"/>
      <sheetData sheetId="1689"/>
      <sheetData sheetId="1690" refreshError="1"/>
      <sheetData sheetId="1691">
        <row r="2">
          <cell r="A2">
            <v>0</v>
          </cell>
        </row>
      </sheetData>
      <sheetData sheetId="1692"/>
      <sheetData sheetId="1693">
        <row r="2">
          <cell r="A2">
            <v>0</v>
          </cell>
        </row>
      </sheetData>
      <sheetData sheetId="1694"/>
      <sheetData sheetId="1695"/>
      <sheetData sheetId="1696"/>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5">
          <cell r="A5" t="str">
            <v>OFERTA ECONÓMICA DETALLADA</v>
          </cell>
        </row>
      </sheetData>
      <sheetData sheetId="1703"/>
      <sheetData sheetId="1704" refreshError="1"/>
      <sheetData sheetId="1705"/>
      <sheetData sheetId="1706">
        <row r="2">
          <cell r="A2" t="str">
            <v>FORMULARIO N° 4</v>
          </cell>
        </row>
      </sheetData>
      <sheetData sheetId="1707">
        <row r="2">
          <cell r="A2">
            <v>0</v>
          </cell>
        </row>
      </sheetData>
      <sheetData sheetId="1708">
        <row r="2">
          <cell r="B2">
            <v>0</v>
          </cell>
        </row>
      </sheetData>
      <sheetData sheetId="1709">
        <row r="5">
          <cell r="A5" t="str">
            <v>OFERTA ECONÓMICA DETALLADA</v>
          </cell>
        </row>
      </sheetData>
      <sheetData sheetId="1710"/>
      <sheetData sheetId="1711"/>
      <sheetData sheetId="1712"/>
      <sheetData sheetId="1713" refreshError="1"/>
      <sheetData sheetId="1714">
        <row r="2">
          <cell r="B2">
            <v>0</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refreshError="1"/>
      <sheetData sheetId="1729" refreshError="1"/>
      <sheetData sheetId="1730">
        <row r="2">
          <cell r="A2">
            <v>0</v>
          </cell>
        </row>
      </sheetData>
      <sheetData sheetId="1731">
        <row r="2">
          <cell r="A2" t="str">
            <v>Locación</v>
          </cell>
        </row>
      </sheetData>
      <sheetData sheetId="1732">
        <row r="2">
          <cell r="A2">
            <v>0</v>
          </cell>
        </row>
      </sheetData>
      <sheetData sheetId="1733"/>
      <sheetData sheetId="1734"/>
      <sheetData sheetId="1735"/>
      <sheetData sheetId="1736"/>
      <sheetData sheetId="1737" refreshError="1"/>
      <sheetData sheetId="1738"/>
      <sheetData sheetId="1739">
        <row r="2">
          <cell r="A2">
            <v>0</v>
          </cell>
        </row>
      </sheetData>
      <sheetData sheetId="1740"/>
      <sheetData sheetId="1741"/>
      <sheetData sheetId="1742"/>
      <sheetData sheetId="1743"/>
      <sheetData sheetId="1744"/>
      <sheetData sheetId="1745">
        <row r="2">
          <cell r="B2" t="str">
            <v>Patrimonio
neto
personal</v>
          </cell>
        </row>
      </sheetData>
      <sheetData sheetId="1746"/>
      <sheetData sheetId="1747" refreshError="1"/>
      <sheetData sheetId="174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Hoja1"/>
      <sheetName val="APU"/>
      <sheetName val="PrecRec"/>
      <sheetName val="32"/>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3">
          <cell r="E13">
            <v>2</v>
          </cell>
        </row>
        <row r="15">
          <cell r="E15">
            <v>6</v>
          </cell>
        </row>
        <row r="19">
          <cell r="E19">
            <v>3.38</v>
          </cell>
        </row>
        <row r="21">
          <cell r="E21">
            <v>1</v>
          </cell>
        </row>
        <row r="23">
          <cell r="E23">
            <v>1</v>
          </cell>
        </row>
        <row r="25">
          <cell r="E25">
            <v>4.6399999999999997</v>
          </cell>
        </row>
        <row r="27">
          <cell r="E27">
            <v>11</v>
          </cell>
        </row>
        <row r="29">
          <cell r="E29">
            <v>6.5</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69">
          <cell r="E69">
            <v>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1">
          <cell r="E101">
            <v>2</v>
          </cell>
        </row>
        <row r="107">
          <cell r="E107">
            <v>6.72</v>
          </cell>
        </row>
        <row r="123">
          <cell r="E123">
            <v>0</v>
          </cell>
        </row>
        <row r="124">
          <cell r="E124">
            <v>0</v>
          </cell>
        </row>
        <row r="125">
          <cell r="E125">
            <v>0</v>
          </cell>
        </row>
        <row r="126">
          <cell r="E126">
            <v>0</v>
          </cell>
        </row>
        <row r="127">
          <cell r="E127">
            <v>270</v>
          </cell>
        </row>
        <row r="141">
          <cell r="E141">
            <v>98</v>
          </cell>
        </row>
        <row r="143">
          <cell r="E143">
            <v>310</v>
          </cell>
        </row>
        <row r="153">
          <cell r="E153">
            <v>11.5</v>
          </cell>
        </row>
        <row r="155">
          <cell r="E155">
            <v>15</v>
          </cell>
        </row>
        <row r="157">
          <cell r="E157">
            <v>20</v>
          </cell>
        </row>
        <row r="159">
          <cell r="E159">
            <v>2</v>
          </cell>
        </row>
        <row r="161">
          <cell r="E161">
            <v>5</v>
          </cell>
        </row>
        <row r="163">
          <cell r="E163">
            <v>2</v>
          </cell>
        </row>
        <row r="165">
          <cell r="E165">
            <v>13</v>
          </cell>
        </row>
        <row r="171">
          <cell r="E171">
            <v>24</v>
          </cell>
        </row>
        <row r="175">
          <cell r="E175">
            <v>4</v>
          </cell>
        </row>
        <row r="177">
          <cell r="E177">
            <v>6</v>
          </cell>
        </row>
        <row r="179">
          <cell r="E179">
            <v>2</v>
          </cell>
        </row>
        <row r="193">
          <cell r="E193">
            <v>4</v>
          </cell>
        </row>
        <row r="195">
          <cell r="E195">
            <v>4</v>
          </cell>
        </row>
        <row r="197">
          <cell r="E197">
            <v>5</v>
          </cell>
        </row>
        <row r="209">
          <cell r="E209">
            <v>6</v>
          </cell>
        </row>
        <row r="211">
          <cell r="E211">
            <v>4</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426</v>
          </cell>
        </row>
        <row r="424">
          <cell r="E424">
            <v>4</v>
          </cell>
        </row>
        <row r="432">
          <cell r="E432">
            <v>1</v>
          </cell>
        </row>
        <row r="434">
          <cell r="E434">
            <v>2</v>
          </cell>
        </row>
        <row r="450">
          <cell r="E450">
            <v>1723.2</v>
          </cell>
        </row>
        <row r="452">
          <cell r="E452">
            <v>951.3</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25">
          <cell r="E25">
            <v>4.6399999999999997</v>
          </cell>
        </row>
        <row r="27">
          <cell r="E27">
            <v>11</v>
          </cell>
        </row>
        <row r="29">
          <cell r="E29">
            <v>6.5</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79">
          <cell r="E79">
            <v>5</v>
          </cell>
        </row>
        <row r="83">
          <cell r="E83">
            <v>5</v>
          </cell>
        </row>
        <row r="85">
          <cell r="E85">
            <v>23</v>
          </cell>
        </row>
        <row r="89">
          <cell r="E89">
            <v>2.74</v>
          </cell>
        </row>
        <row r="99">
          <cell r="E99">
            <v>19.84</v>
          </cell>
        </row>
        <row r="101">
          <cell r="E101">
            <v>1</v>
          </cell>
        </row>
        <row r="107">
          <cell r="E107">
            <v>10.08</v>
          </cell>
        </row>
        <row r="123">
          <cell r="E123">
            <v>0</v>
          </cell>
        </row>
        <row r="124">
          <cell r="E124">
            <v>0</v>
          </cell>
        </row>
        <row r="125">
          <cell r="E125">
            <v>0</v>
          </cell>
        </row>
        <row r="126">
          <cell r="E126">
            <v>0</v>
          </cell>
        </row>
        <row r="127">
          <cell r="E127">
            <v>420</v>
          </cell>
        </row>
        <row r="141">
          <cell r="E141">
            <v>98</v>
          </cell>
        </row>
        <row r="143">
          <cell r="E143">
            <v>310</v>
          </cell>
        </row>
        <row r="153">
          <cell r="E153">
            <v>3</v>
          </cell>
        </row>
        <row r="155">
          <cell r="E155">
            <v>15</v>
          </cell>
        </row>
        <row r="157">
          <cell r="E157">
            <v>19</v>
          </cell>
        </row>
        <row r="159">
          <cell r="E159">
            <v>2</v>
          </cell>
        </row>
        <row r="161">
          <cell r="E161">
            <v>5</v>
          </cell>
        </row>
        <row r="163">
          <cell r="E163">
            <v>2</v>
          </cell>
        </row>
        <row r="165">
          <cell r="E165">
            <v>10</v>
          </cell>
        </row>
        <row r="171">
          <cell r="E171">
            <v>12</v>
          </cell>
        </row>
        <row r="175">
          <cell r="E175">
            <v>2</v>
          </cell>
        </row>
        <row r="177">
          <cell r="E177">
            <v>4</v>
          </cell>
        </row>
        <row r="179">
          <cell r="E179">
            <v>2</v>
          </cell>
        </row>
        <row r="193">
          <cell r="E193">
            <v>4</v>
          </cell>
        </row>
        <row r="195">
          <cell r="E195">
            <v>4</v>
          </cell>
        </row>
        <row r="197">
          <cell r="E197">
            <v>4</v>
          </cell>
        </row>
        <row r="209">
          <cell r="E209">
            <v>2</v>
          </cell>
        </row>
        <row r="211">
          <cell r="E211">
            <v>4</v>
          </cell>
        </row>
        <row r="213">
          <cell r="E213">
            <v>2</v>
          </cell>
        </row>
        <row r="217">
          <cell r="E217">
            <v>2</v>
          </cell>
        </row>
        <row r="219">
          <cell r="E219">
            <v>4</v>
          </cell>
        </row>
        <row r="225">
          <cell r="E225">
            <v>2</v>
          </cell>
        </row>
        <row r="233">
          <cell r="E233">
            <v>2</v>
          </cell>
        </row>
        <row r="263">
          <cell r="E263">
            <v>1</v>
          </cell>
        </row>
        <row r="267">
          <cell r="E267">
            <v>3</v>
          </cell>
        </row>
        <row r="269">
          <cell r="E269">
            <v>1</v>
          </cell>
        </row>
        <row r="273">
          <cell r="E273">
            <v>1</v>
          </cell>
        </row>
        <row r="294">
          <cell r="E294">
            <v>4</v>
          </cell>
        </row>
        <row r="296">
          <cell r="E296">
            <v>4</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165</v>
          </cell>
        </row>
        <row r="424">
          <cell r="E424">
            <v>2</v>
          </cell>
        </row>
        <row r="432">
          <cell r="E432">
            <v>1</v>
          </cell>
        </row>
        <row r="434">
          <cell r="E434">
            <v>2</v>
          </cell>
        </row>
        <row r="450">
          <cell r="E450">
            <v>3438.1</v>
          </cell>
        </row>
        <row r="452">
          <cell r="E452">
            <v>167.4</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5">
          <cell r="E15">
            <v>6</v>
          </cell>
        </row>
        <row r="19">
          <cell r="E19">
            <v>2.86</v>
          </cell>
        </row>
        <row r="21">
          <cell r="E21">
            <v>2</v>
          </cell>
        </row>
        <row r="23">
          <cell r="E23">
            <v>2</v>
          </cell>
        </row>
        <row r="25">
          <cell r="E25">
            <v>4.6399999999999997</v>
          </cell>
        </row>
        <row r="27">
          <cell r="E27">
            <v>11</v>
          </cell>
        </row>
        <row r="29">
          <cell r="E29">
            <v>6.5</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75">
          <cell r="E75">
            <v>2</v>
          </cell>
        </row>
        <row r="77">
          <cell r="E77">
            <v>2</v>
          </cell>
        </row>
        <row r="79">
          <cell r="E79">
            <v>5</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41">
          <cell r="E141">
            <v>98</v>
          </cell>
        </row>
        <row r="143">
          <cell r="E143">
            <v>310</v>
          </cell>
        </row>
        <row r="153">
          <cell r="E153">
            <v>3</v>
          </cell>
        </row>
        <row r="155">
          <cell r="E155">
            <v>1</v>
          </cell>
        </row>
        <row r="157">
          <cell r="E157">
            <v>16</v>
          </cell>
        </row>
        <row r="159">
          <cell r="E159">
            <v>2</v>
          </cell>
        </row>
        <row r="161">
          <cell r="E161">
            <v>5</v>
          </cell>
        </row>
        <row r="163">
          <cell r="E163">
            <v>2</v>
          </cell>
        </row>
        <row r="165">
          <cell r="E165">
            <v>15</v>
          </cell>
        </row>
        <row r="171">
          <cell r="E171">
            <v>12</v>
          </cell>
        </row>
        <row r="175">
          <cell r="E175">
            <v>2</v>
          </cell>
        </row>
        <row r="177">
          <cell r="E177">
            <v>2</v>
          </cell>
        </row>
        <row r="179">
          <cell r="E179">
            <v>2</v>
          </cell>
        </row>
        <row r="193">
          <cell r="E193">
            <v>4</v>
          </cell>
        </row>
        <row r="195">
          <cell r="E195">
            <v>3</v>
          </cell>
        </row>
        <row r="197">
          <cell r="E197">
            <v>4</v>
          </cell>
        </row>
        <row r="209">
          <cell r="E209">
            <v>2</v>
          </cell>
        </row>
        <row r="211">
          <cell r="E211">
            <v>2</v>
          </cell>
        </row>
        <row r="213">
          <cell r="E213">
            <v>4</v>
          </cell>
        </row>
        <row r="217">
          <cell r="E217">
            <v>2</v>
          </cell>
        </row>
        <row r="219">
          <cell r="E219">
            <v>2</v>
          </cell>
        </row>
        <row r="225">
          <cell r="E225">
            <v>2</v>
          </cell>
        </row>
        <row r="233">
          <cell r="E233">
            <v>2</v>
          </cell>
        </row>
        <row r="263">
          <cell r="E263">
            <v>1</v>
          </cell>
        </row>
        <row r="267">
          <cell r="E267">
            <v>3</v>
          </cell>
        </row>
        <row r="269">
          <cell r="E269">
            <v>1</v>
          </cell>
        </row>
        <row r="273">
          <cell r="E273">
            <v>1</v>
          </cell>
        </row>
        <row r="294">
          <cell r="E294">
            <v>4</v>
          </cell>
        </row>
        <row r="296">
          <cell r="E296">
            <v>6</v>
          </cell>
        </row>
        <row r="298">
          <cell r="E298">
            <v>2</v>
          </cell>
        </row>
        <row r="312">
          <cell r="E312">
            <v>2</v>
          </cell>
        </row>
        <row r="318">
          <cell r="E318">
            <v>4</v>
          </cell>
        </row>
        <row r="320">
          <cell r="E320">
            <v>2</v>
          </cell>
        </row>
        <row r="334">
          <cell r="E334">
            <v>36</v>
          </cell>
        </row>
        <row r="336">
          <cell r="E336">
            <v>6</v>
          </cell>
        </row>
        <row r="338">
          <cell r="E338">
            <v>14</v>
          </cell>
        </row>
        <row r="340">
          <cell r="E340">
            <v>2</v>
          </cell>
        </row>
        <row r="342">
          <cell r="E342">
            <v>2</v>
          </cell>
        </row>
        <row r="358">
          <cell r="E358">
            <v>1</v>
          </cell>
        </row>
        <row r="364">
          <cell r="E364">
            <v>1</v>
          </cell>
        </row>
        <row r="368">
          <cell r="E368">
            <v>1</v>
          </cell>
        </row>
        <row r="376">
          <cell r="E376">
            <v>5</v>
          </cell>
        </row>
        <row r="378">
          <cell r="E378">
            <v>2</v>
          </cell>
        </row>
        <row r="380">
          <cell r="E380">
            <v>1</v>
          </cell>
        </row>
        <row r="384">
          <cell r="E384">
            <v>1</v>
          </cell>
        </row>
        <row r="388">
          <cell r="E388">
            <v>8</v>
          </cell>
        </row>
        <row r="390">
          <cell r="E390">
            <v>2</v>
          </cell>
        </row>
        <row r="392">
          <cell r="E392">
            <v>1</v>
          </cell>
        </row>
        <row r="404">
          <cell r="E404">
            <v>1</v>
          </cell>
        </row>
        <row r="406">
          <cell r="E406">
            <v>2</v>
          </cell>
        </row>
        <row r="422">
          <cell r="E422">
            <v>250</v>
          </cell>
        </row>
        <row r="424">
          <cell r="E424">
            <v>2</v>
          </cell>
        </row>
        <row r="432">
          <cell r="E432">
            <v>1</v>
          </cell>
        </row>
        <row r="434">
          <cell r="E434">
            <v>2</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ow r="5">
          <cell r="E5" t="str">
            <v>CANTIDAD</v>
          </cell>
        </row>
      </sheetData>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row r="5">
          <cell r="E5" t="str">
            <v>CANTIDAD</v>
          </cell>
        </row>
      </sheetData>
      <sheetData sheetId="23">
        <row r="5">
          <cell r="E5" t="str">
            <v>CANTIDAD</v>
          </cell>
        </row>
      </sheetData>
      <sheetData sheetId="24">
        <row r="5">
          <cell r="E5" t="str">
            <v>CANTIDAD</v>
          </cell>
        </row>
      </sheetData>
      <sheetData sheetId="25">
        <row r="5">
          <cell r="E5" t="str">
            <v>CANTIDAD</v>
          </cell>
        </row>
      </sheetData>
      <sheetData sheetId="26">
        <row r="5">
          <cell r="E5" t="str">
            <v>CANTIDAD</v>
          </cell>
        </row>
      </sheetData>
      <sheetData sheetId="27">
        <row r="5">
          <cell r="E5" t="str">
            <v>CANTIDAD</v>
          </cell>
        </row>
      </sheetData>
      <sheetData sheetId="28">
        <row r="5">
          <cell r="E5" t="str">
            <v>CANTIDAD</v>
          </cell>
        </row>
      </sheetData>
      <sheetData sheetId="29">
        <row r="5">
          <cell r="E5" t="str">
            <v>CANTIDAD</v>
          </cell>
        </row>
      </sheetData>
      <sheetData sheetId="30">
        <row r="5">
          <cell r="E5" t="str">
            <v>CANTIDAD</v>
          </cell>
        </row>
      </sheetData>
      <sheetData sheetId="31"/>
      <sheetData sheetId="32"/>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 val="resumen"/>
      <sheetName val="1. bocatoma la trinidad"/>
      <sheetName val=" BOCATOMA TRINIDAD"/>
      <sheetName val="2. BOCATOMA TIRANA"/>
      <sheetName val="3. DESARENADOR"/>
      <sheetName val="4. ADUCCION"/>
      <sheetName val="5. REDES"/>
      <sheetName val="listado de apu"/>
      <sheetName val="AIU"/>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1. bocatoma la trinidad"/>
      <sheetName val=" BOCATOMA TRINIDAD"/>
      <sheetName val="2. BOCATOMA TIRANA"/>
      <sheetName val="3. DESARENADOR"/>
      <sheetName val="4. ADUCCION"/>
      <sheetName val="5. REDES"/>
      <sheetName val="listado de apu"/>
      <sheetName val="AIU"/>
      <sheetName val="PRESTA"/>
      <sheetName val="BASE"/>
      <sheetName val="BASE CTOS"/>
      <sheetName val="SEPARADORAS"/>
      <sheetName val="RESUMEN GENERAL OBRAS"/>
      <sheetName val="CAPTACIÓN"/>
      <sheetName val="APU CAPTACION"/>
      <sheetName val="DESARENADOR"/>
      <sheetName val="APU DESARENDOR"/>
      <sheetName val="1__bocatoma_la_trinidad"/>
      <sheetName val="_BOCATOMA_TRINIDAD"/>
      <sheetName val="2__BOCATOMA_TIRANA"/>
      <sheetName val="3__DESARENADOR"/>
      <sheetName val="4__ADUCCION"/>
      <sheetName val="5__REDES"/>
      <sheetName val="listado_de_apu"/>
      <sheetName val="BASE_CTOS"/>
      <sheetName val="RESUMEN_GENERAL_OBRAS"/>
      <sheetName val="APU_CAPTACION"/>
      <sheetName val="APU_DESARENDOR"/>
      <sheetName val="1__bocatoma_la_trinidad2"/>
      <sheetName val="_BOCATOMA_TRINIDAD2"/>
      <sheetName val="2__BOCATOMA_TIRANA2"/>
      <sheetName val="3__DESARENADOR2"/>
      <sheetName val="4__ADUCCION2"/>
      <sheetName val="5__REDES2"/>
      <sheetName val="listado_de_apu2"/>
      <sheetName val="BASE_CTOS2"/>
      <sheetName val="RESUMEN_GENERAL_OBRAS2"/>
      <sheetName val="APU_CAPTACION2"/>
      <sheetName val="APU_DESARENDOR2"/>
      <sheetName val="1__bocatoma_la_trinidad1"/>
      <sheetName val="_BOCATOMA_TRINIDAD1"/>
      <sheetName val="2__BOCATOMA_TIRANA1"/>
      <sheetName val="3__DESARENADOR1"/>
      <sheetName val="4__ADUCCION1"/>
      <sheetName val="5__REDES1"/>
      <sheetName val="listado_de_apu1"/>
      <sheetName val="BASE_CTOS1"/>
      <sheetName val="RESUMEN_GENERAL_OBRAS1"/>
      <sheetName val="APU_CAPTACION1"/>
      <sheetName val="APU_DESARENDOR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5">
          <cell r="C5">
            <v>0.1</v>
          </cell>
        </row>
      </sheetData>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FormCan"/>
      <sheetName val="Prog"/>
      <sheetName val="PrecRec"/>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s>
    <sheetDataSet>
      <sheetData sheetId="0" refreshError="1"/>
      <sheetData sheetId="1"/>
      <sheetData sheetId="2" refreshError="1"/>
      <sheetData sheetId="3" refreshError="1">
        <row r="6">
          <cell r="D6">
            <v>130000</v>
          </cell>
        </row>
        <row r="7">
          <cell r="D7">
            <v>120000</v>
          </cell>
        </row>
        <row r="8">
          <cell r="D8">
            <v>100000</v>
          </cell>
        </row>
        <row r="12">
          <cell r="D12">
            <v>120000</v>
          </cell>
        </row>
        <row r="13">
          <cell r="D13">
            <v>90000</v>
          </cell>
        </row>
        <row r="14">
          <cell r="D14">
            <v>45000</v>
          </cell>
        </row>
        <row r="15">
          <cell r="D15">
            <v>1125</v>
          </cell>
        </row>
        <row r="16">
          <cell r="D16">
            <v>10000</v>
          </cell>
        </row>
        <row r="17">
          <cell r="D17">
            <v>3500</v>
          </cell>
        </row>
        <row r="18">
          <cell r="D18">
            <v>2500</v>
          </cell>
        </row>
        <row r="19">
          <cell r="D19">
            <v>45000</v>
          </cell>
        </row>
        <row r="20">
          <cell r="D20">
            <v>6000</v>
          </cell>
        </row>
        <row r="23">
          <cell r="D23">
            <v>50000</v>
          </cell>
        </row>
        <row r="24">
          <cell r="D24">
            <v>108000</v>
          </cell>
        </row>
        <row r="25">
          <cell r="D25">
            <v>16000</v>
          </cell>
        </row>
        <row r="26">
          <cell r="D26">
            <v>154000</v>
          </cell>
        </row>
        <row r="29">
          <cell r="D29">
            <v>295000</v>
          </cell>
        </row>
        <row r="30">
          <cell r="D30">
            <v>305000</v>
          </cell>
        </row>
        <row r="31">
          <cell r="D31">
            <v>400</v>
          </cell>
        </row>
        <row r="33">
          <cell r="D33">
            <v>40000</v>
          </cell>
        </row>
        <row r="34">
          <cell r="D34">
            <v>50000</v>
          </cell>
        </row>
        <row r="35">
          <cell r="D35">
            <v>2700</v>
          </cell>
        </row>
        <row r="36">
          <cell r="D36">
            <v>33000</v>
          </cell>
        </row>
        <row r="37">
          <cell r="D37">
            <v>25000</v>
          </cell>
        </row>
        <row r="38">
          <cell r="D38">
            <v>15000</v>
          </cell>
        </row>
        <row r="39">
          <cell r="D39">
            <v>3000</v>
          </cell>
        </row>
        <row r="40">
          <cell r="D40">
            <v>3500</v>
          </cell>
        </row>
        <row r="41">
          <cell r="D41">
            <v>15000</v>
          </cell>
        </row>
        <row r="42">
          <cell r="D42">
            <v>30000</v>
          </cell>
        </row>
        <row r="43">
          <cell r="D43">
            <v>18000</v>
          </cell>
        </row>
        <row r="44">
          <cell r="D44">
            <v>230000</v>
          </cell>
        </row>
        <row r="45">
          <cell r="D45">
            <v>210000</v>
          </cell>
        </row>
        <row r="46">
          <cell r="D46">
            <v>50000</v>
          </cell>
        </row>
        <row r="47">
          <cell r="D47">
            <v>40000</v>
          </cell>
        </row>
        <row r="48">
          <cell r="D48">
            <v>190000</v>
          </cell>
        </row>
        <row r="49">
          <cell r="D49">
            <v>60000</v>
          </cell>
        </row>
        <row r="50">
          <cell r="D50">
            <v>350000</v>
          </cell>
        </row>
        <row r="51">
          <cell r="D51">
            <v>280000</v>
          </cell>
        </row>
        <row r="52">
          <cell r="D52">
            <v>7780</v>
          </cell>
        </row>
        <row r="53">
          <cell r="D53">
            <v>15000</v>
          </cell>
        </row>
        <row r="54">
          <cell r="D54">
            <v>200000</v>
          </cell>
        </row>
        <row r="55">
          <cell r="D55">
            <v>150000</v>
          </cell>
        </row>
        <row r="56">
          <cell r="D56">
            <v>250000</v>
          </cell>
        </row>
        <row r="57">
          <cell r="D57">
            <v>40000</v>
          </cell>
        </row>
        <row r="58">
          <cell r="D58">
            <v>1100</v>
          </cell>
        </row>
        <row r="59">
          <cell r="D59">
            <v>3000</v>
          </cell>
        </row>
        <row r="60">
          <cell r="D60">
            <v>20000</v>
          </cell>
        </row>
        <row r="62">
          <cell r="D62">
            <v>60000</v>
          </cell>
        </row>
        <row r="63">
          <cell r="D63">
            <v>50000</v>
          </cell>
        </row>
        <row r="64">
          <cell r="D64">
            <v>2500</v>
          </cell>
        </row>
        <row r="65">
          <cell r="D65">
            <v>10000</v>
          </cell>
        </row>
        <row r="66">
          <cell r="D66">
            <v>20000</v>
          </cell>
        </row>
        <row r="67">
          <cell r="D67">
            <v>50000</v>
          </cell>
        </row>
        <row r="68">
          <cell r="D68">
            <v>30000</v>
          </cell>
        </row>
        <row r="72">
          <cell r="D72">
            <v>0.03</v>
          </cell>
        </row>
        <row r="73">
          <cell r="D73">
            <v>0.05</v>
          </cell>
        </row>
      </sheetData>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refreshError="1"/>
      <sheetData sheetId="37" refreshError="1"/>
      <sheetData sheetId="38" refreshError="1"/>
      <sheetData sheetId="3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 val="BASE_CTOS2"/>
      <sheetName val="RESUMEN_OBRAS_2"/>
      <sheetName val="1__Caja_de_Control_y_Aforo2"/>
      <sheetName val="1__APU_CAJA_CONTROL2"/>
      <sheetName val="2__Desarenador2"/>
      <sheetName val="2__APU_DESARENADOR2"/>
      <sheetName val="3__Conducción2"/>
      <sheetName val="3__APU_CONDUCCIÓN2"/>
      <sheetName val="4__Tanques_Existentes2"/>
      <sheetName val="4__APU_Tanques_Existentes2"/>
      <sheetName val="5__Red_Distribución2"/>
      <sheetName val="5__APU_Red_Distribución2"/>
      <sheetName val="6___Opt__PTAP_existente2"/>
      <sheetName val="6__APU_OPT_PTAP2"/>
      <sheetName val="RES_MATERERIALES_ACUEDUCTO2"/>
      <sheetName val="BASE_CTOS"/>
      <sheetName val="RESUMEN_OBRAS_"/>
      <sheetName val="1__Caja_de_Control_y_Aforo"/>
      <sheetName val="1__APU_CAJA_CONTROL"/>
      <sheetName val="2__Desarenador"/>
      <sheetName val="2__APU_DESARENADOR"/>
      <sheetName val="3__Conducción"/>
      <sheetName val="3__APU_CONDUCCIÓN"/>
      <sheetName val="4__Tanques_Existentes"/>
      <sheetName val="4__APU_Tanques_Existentes"/>
      <sheetName val="5__Red_Distribución"/>
      <sheetName val="5__APU_Red_Distribución"/>
      <sheetName val="6___Opt__PTAP_existente"/>
      <sheetName val="6__APU_OPT_PTAP"/>
      <sheetName val="RES_MATERERIALES_ACUEDUCTO"/>
      <sheetName val="BASE_CTOS1"/>
      <sheetName val="RESUMEN_OBRAS_1"/>
      <sheetName val="1__Caja_de_Control_y_Aforo1"/>
      <sheetName val="1__APU_CAJA_CONTROL1"/>
      <sheetName val="2__Desarenador1"/>
      <sheetName val="2__APU_DESARENADOR1"/>
      <sheetName val="3__Conducción1"/>
      <sheetName val="3__APU_CONDUCCIÓN1"/>
      <sheetName val="4__Tanques_Existentes1"/>
      <sheetName val="4__APU_Tanques_Existentes1"/>
      <sheetName val="5__Red_Distribución1"/>
      <sheetName val="5__APU_Red_Distribución1"/>
      <sheetName val="6___Opt__PTAP_existente1"/>
      <sheetName val="6__APU_OPT_PTAP1"/>
      <sheetName val="RES_MATERERIALES_ACUEDUCTO1"/>
    </sheetNames>
    <sheetDataSet>
      <sheetData sheetId="0">
        <row r="136">
          <cell r="D136">
            <v>18202.719999999998</v>
          </cell>
        </row>
      </sheetData>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C 4A"/>
      <sheetName val="C_4A"/>
    </sheetNames>
    <sheetDataSet>
      <sheetData sheetId="0"/>
      <sheetData sheetId="1" refreshError="1">
        <row r="2">
          <cell r="E2">
            <v>1</v>
          </cell>
          <cell r="F2">
            <v>2</v>
          </cell>
          <cell r="G2">
            <v>3</v>
          </cell>
          <cell r="H2">
            <v>4</v>
          </cell>
          <cell r="I2">
            <v>5</v>
          </cell>
          <cell r="J2">
            <v>6</v>
          </cell>
          <cell r="K2">
            <v>7</v>
          </cell>
          <cell r="L2">
            <v>8</v>
          </cell>
          <cell r="M2">
            <v>9</v>
          </cell>
          <cell r="N2">
            <v>10</v>
          </cell>
          <cell r="O2">
            <v>11</v>
          </cell>
          <cell r="P2">
            <v>12</v>
          </cell>
          <cell r="Q2">
            <v>13</v>
          </cell>
          <cell r="R2">
            <v>14</v>
          </cell>
        </row>
        <row r="3">
          <cell r="E3" t="str">
            <v>BULLD D6D</v>
          </cell>
          <cell r="F3" t="str">
            <v>BULLD. D8H</v>
          </cell>
          <cell r="G3" t="str">
            <v>EXC. E200</v>
          </cell>
          <cell r="H3" t="str">
            <v>EXCAVADORA</v>
          </cell>
          <cell r="I3" t="str">
            <v>FINISHER</v>
          </cell>
          <cell r="J3" t="str">
            <v>MOTONI/DORA</v>
          </cell>
          <cell r="K3" t="str">
            <v>COMPACTADOR</v>
          </cell>
          <cell r="L3" t="str">
            <v>VOLQUETAS</v>
          </cell>
          <cell r="M3" t="str">
            <v>CARGADOR 926</v>
          </cell>
          <cell r="N3" t="str">
            <v>CARROTANQUE</v>
          </cell>
          <cell r="O3" t="str">
            <v>CARROTANQUE</v>
          </cell>
          <cell r="P3" t="str">
            <v>VOLQUETA</v>
          </cell>
          <cell r="Q3" t="str">
            <v xml:space="preserve">TRITURADORA </v>
          </cell>
          <cell r="R3" t="str">
            <v>PLANTA MEZC.</v>
          </cell>
          <cell r="S3" t="str">
            <v>BULLD. D4H</v>
          </cell>
          <cell r="T3" t="str">
            <v>EXCAVADORA</v>
          </cell>
          <cell r="U3" t="str">
            <v>COMPRESOR</v>
          </cell>
          <cell r="V3" t="str">
            <v>TRACTOR</v>
          </cell>
          <cell r="W3" t="str">
            <v>COMPACTADOR</v>
          </cell>
        </row>
        <row r="4">
          <cell r="E4" t="str">
            <v>Caterpillar</v>
          </cell>
          <cell r="F4" t="str">
            <v>Caterpillar</v>
          </cell>
          <cell r="G4" t="str">
            <v>Caterpillar</v>
          </cell>
          <cell r="H4" t="str">
            <v>CAT 426</v>
          </cell>
          <cell r="I4" t="str">
            <v>Barber Green</v>
          </cell>
          <cell r="J4" t="str">
            <v>Huber</v>
          </cell>
          <cell r="K4" t="str">
            <v>Ingersoll</v>
          </cell>
          <cell r="M4" t="str">
            <v>Caterpillar</v>
          </cell>
          <cell r="N4" t="str">
            <v>2000 GLNS</v>
          </cell>
          <cell r="O4" t="str">
            <v>IMPRIMADOR</v>
          </cell>
          <cell r="P4" t="str">
            <v>Dumper</v>
          </cell>
          <cell r="Q4" t="str">
            <v>Y CLASIFIC.</v>
          </cell>
          <cell r="R4" t="str">
            <v>ASFALTICA</v>
          </cell>
          <cell r="S4" t="str">
            <v>Caterpillar</v>
          </cell>
          <cell r="T4" t="str">
            <v>Hitachi UH81</v>
          </cell>
          <cell r="U4" t="str">
            <v>Ingersoll</v>
          </cell>
          <cell r="V4" t="str">
            <v>Ford</v>
          </cell>
          <cell r="W4" t="str">
            <v>DYNAPAC</v>
          </cell>
        </row>
        <row r="5">
          <cell r="E5" t="str">
            <v>140 HP</v>
          </cell>
          <cell r="F5" t="str">
            <v>270 HP</v>
          </cell>
          <cell r="G5" t="str">
            <v>150 HP</v>
          </cell>
          <cell r="H5" t="str">
            <v>62 HP</v>
          </cell>
          <cell r="I5" t="str">
            <v>70 HP</v>
          </cell>
          <cell r="J5" t="str">
            <v>130 HP</v>
          </cell>
          <cell r="K5" t="str">
            <v>94 HP</v>
          </cell>
          <cell r="L5" t="str">
            <v>170 HP</v>
          </cell>
          <cell r="M5" t="str">
            <v>105 HP</v>
          </cell>
          <cell r="N5" t="str">
            <v>170 HP</v>
          </cell>
          <cell r="S5" t="str">
            <v>94 HP</v>
          </cell>
          <cell r="T5" t="str">
            <v>140 HP</v>
          </cell>
          <cell r="U5" t="str">
            <v>54 HP</v>
          </cell>
          <cell r="V5" t="str">
            <v>60 HP</v>
          </cell>
          <cell r="W5" t="str">
            <v>77 HP</v>
          </cell>
        </row>
        <row r="6">
          <cell r="E6">
            <v>5</v>
          </cell>
          <cell r="F6">
            <v>5</v>
          </cell>
          <cell r="G6">
            <v>5</v>
          </cell>
          <cell r="H6">
            <v>5</v>
          </cell>
          <cell r="I6">
            <v>5</v>
          </cell>
          <cell r="J6">
            <v>5</v>
          </cell>
          <cell r="K6">
            <v>5</v>
          </cell>
          <cell r="L6">
            <v>5</v>
          </cell>
          <cell r="M6">
            <v>10</v>
          </cell>
          <cell r="N6">
            <v>5</v>
          </cell>
          <cell r="O6">
            <v>5</v>
          </cell>
          <cell r="P6">
            <v>5</v>
          </cell>
          <cell r="Q6">
            <v>5</v>
          </cell>
          <cell r="R6">
            <v>5</v>
          </cell>
          <cell r="S6">
            <v>5</v>
          </cell>
          <cell r="T6">
            <v>5</v>
          </cell>
          <cell r="U6">
            <v>4</v>
          </cell>
          <cell r="V6">
            <v>5</v>
          </cell>
          <cell r="W6">
            <v>5</v>
          </cell>
        </row>
        <row r="7">
          <cell r="E7">
            <v>10000</v>
          </cell>
          <cell r="F7">
            <v>10000</v>
          </cell>
          <cell r="G7">
            <v>10000</v>
          </cell>
          <cell r="H7">
            <v>10000</v>
          </cell>
          <cell r="I7">
            <v>10000</v>
          </cell>
          <cell r="J7">
            <v>10000</v>
          </cell>
          <cell r="K7">
            <v>10000</v>
          </cell>
          <cell r="L7">
            <v>10000</v>
          </cell>
          <cell r="M7">
            <v>8000</v>
          </cell>
          <cell r="N7">
            <v>10000</v>
          </cell>
          <cell r="O7">
            <v>10000</v>
          </cell>
          <cell r="P7">
            <v>10000</v>
          </cell>
          <cell r="Q7">
            <v>10000</v>
          </cell>
          <cell r="R7">
            <v>10000</v>
          </cell>
          <cell r="S7">
            <v>10000</v>
          </cell>
          <cell r="T7">
            <v>10000</v>
          </cell>
          <cell r="U7">
            <v>8000</v>
          </cell>
          <cell r="V7">
            <v>10000</v>
          </cell>
          <cell r="W7">
            <v>10000</v>
          </cell>
        </row>
        <row r="8">
          <cell r="E8">
            <v>85000000</v>
          </cell>
          <cell r="F8">
            <v>80000000</v>
          </cell>
          <cell r="G8">
            <v>115000000</v>
          </cell>
          <cell r="H8">
            <v>43000000</v>
          </cell>
          <cell r="I8">
            <v>120000000</v>
          </cell>
          <cell r="J8">
            <v>80000000</v>
          </cell>
          <cell r="K8">
            <v>60000000</v>
          </cell>
          <cell r="L8">
            <v>60000000</v>
          </cell>
          <cell r="M8">
            <v>57000000</v>
          </cell>
          <cell r="N8">
            <v>30000000</v>
          </cell>
          <cell r="O8">
            <v>23000000</v>
          </cell>
          <cell r="P8">
            <v>180000000</v>
          </cell>
          <cell r="Q8">
            <v>170000000</v>
          </cell>
          <cell r="R8">
            <v>160000000</v>
          </cell>
          <cell r="S8">
            <v>42000000</v>
          </cell>
          <cell r="T8">
            <v>50000000</v>
          </cell>
          <cell r="U8">
            <v>25000000</v>
          </cell>
          <cell r="V8">
            <v>15000000</v>
          </cell>
          <cell r="W8">
            <v>65000000</v>
          </cell>
        </row>
        <row r="9">
          <cell r="E9">
            <v>10</v>
          </cell>
          <cell r="F9">
            <v>10</v>
          </cell>
          <cell r="G9">
            <v>10</v>
          </cell>
          <cell r="H9">
            <v>10</v>
          </cell>
          <cell r="I9">
            <v>10</v>
          </cell>
          <cell r="J9">
            <v>10</v>
          </cell>
          <cell r="K9">
            <v>10</v>
          </cell>
          <cell r="L9">
            <v>10</v>
          </cell>
          <cell r="M9">
            <v>10</v>
          </cell>
          <cell r="N9">
            <v>10</v>
          </cell>
          <cell r="O9">
            <v>10</v>
          </cell>
          <cell r="P9">
            <v>10</v>
          </cell>
          <cell r="Q9">
            <v>10</v>
          </cell>
          <cell r="R9">
            <v>10</v>
          </cell>
          <cell r="S9">
            <v>10</v>
          </cell>
          <cell r="T9">
            <v>10</v>
          </cell>
          <cell r="U9">
            <v>10</v>
          </cell>
          <cell r="V9">
            <v>10</v>
          </cell>
          <cell r="W9">
            <v>10</v>
          </cell>
        </row>
        <row r="10">
          <cell r="E10">
            <v>8500000</v>
          </cell>
          <cell r="F10">
            <v>8000000</v>
          </cell>
          <cell r="G10">
            <v>8000000</v>
          </cell>
          <cell r="H10">
            <v>3000000</v>
          </cell>
          <cell r="I10">
            <v>12000000</v>
          </cell>
          <cell r="J10">
            <v>8000000</v>
          </cell>
          <cell r="K10">
            <v>6000000</v>
          </cell>
          <cell r="L10">
            <v>6000000</v>
          </cell>
          <cell r="M10">
            <v>2700000</v>
          </cell>
          <cell r="N10">
            <v>3000000</v>
          </cell>
          <cell r="O10">
            <v>2300000</v>
          </cell>
          <cell r="P10">
            <v>18000000</v>
          </cell>
          <cell r="Q10">
            <v>17000000</v>
          </cell>
          <cell r="R10">
            <v>16000000</v>
          </cell>
          <cell r="S10">
            <v>4200000</v>
          </cell>
          <cell r="T10">
            <v>5000000</v>
          </cell>
          <cell r="U10">
            <v>2500000</v>
          </cell>
          <cell r="V10">
            <v>1500000</v>
          </cell>
          <cell r="W10">
            <v>6500000</v>
          </cell>
        </row>
        <row r="11">
          <cell r="E11">
            <v>27200</v>
          </cell>
          <cell r="F11">
            <v>25600</v>
          </cell>
          <cell r="G11">
            <v>36100</v>
          </cell>
          <cell r="H11">
            <v>13500</v>
          </cell>
          <cell r="I11">
            <v>38400</v>
          </cell>
          <cell r="J11">
            <v>25600</v>
          </cell>
          <cell r="K11">
            <v>19200</v>
          </cell>
          <cell r="L11">
            <v>19200</v>
          </cell>
          <cell r="M11">
            <v>16282.5</v>
          </cell>
          <cell r="N11">
            <v>9600</v>
          </cell>
          <cell r="O11">
            <v>7360</v>
          </cell>
          <cell r="P11">
            <v>57600</v>
          </cell>
          <cell r="Q11">
            <v>54400</v>
          </cell>
          <cell r="R11">
            <v>51200</v>
          </cell>
          <cell r="S11">
            <v>13440</v>
          </cell>
          <cell r="T11">
            <v>16000</v>
          </cell>
          <cell r="U11">
            <v>8281.25</v>
          </cell>
          <cell r="V11">
            <v>4800</v>
          </cell>
          <cell r="W11">
            <v>20800</v>
          </cell>
        </row>
        <row r="13">
          <cell r="E13">
            <v>76500000</v>
          </cell>
          <cell r="F13">
            <v>72000000</v>
          </cell>
          <cell r="G13">
            <v>107000000</v>
          </cell>
          <cell r="H13">
            <v>40000000</v>
          </cell>
          <cell r="I13">
            <v>108000000</v>
          </cell>
          <cell r="J13">
            <v>72000000</v>
          </cell>
          <cell r="K13">
            <v>54000000</v>
          </cell>
          <cell r="L13">
            <v>54000000</v>
          </cell>
          <cell r="M13">
            <v>54300000</v>
          </cell>
          <cell r="N13">
            <v>27000000</v>
          </cell>
          <cell r="O13">
            <v>20700000</v>
          </cell>
          <cell r="P13">
            <v>162000000</v>
          </cell>
          <cell r="Q13">
            <v>153000000</v>
          </cell>
          <cell r="R13">
            <v>144000000</v>
          </cell>
          <cell r="S13">
            <v>37800000</v>
          </cell>
          <cell r="T13">
            <v>45000000</v>
          </cell>
          <cell r="U13">
            <v>22500000</v>
          </cell>
          <cell r="V13">
            <v>13500000</v>
          </cell>
          <cell r="W13">
            <v>58500000</v>
          </cell>
        </row>
        <row r="14">
          <cell r="E14">
            <v>7650</v>
          </cell>
          <cell r="F14">
            <v>7200</v>
          </cell>
          <cell r="G14">
            <v>10700</v>
          </cell>
          <cell r="H14">
            <v>4000</v>
          </cell>
          <cell r="I14">
            <v>10800</v>
          </cell>
          <cell r="J14">
            <v>7200</v>
          </cell>
          <cell r="K14">
            <v>5400</v>
          </cell>
          <cell r="L14">
            <v>5400</v>
          </cell>
          <cell r="M14">
            <v>6787.5</v>
          </cell>
          <cell r="N14">
            <v>2700</v>
          </cell>
          <cell r="O14">
            <v>2070</v>
          </cell>
          <cell r="P14">
            <v>16200</v>
          </cell>
          <cell r="Q14">
            <v>15300</v>
          </cell>
          <cell r="R14">
            <v>14400</v>
          </cell>
          <cell r="S14">
            <v>3780</v>
          </cell>
          <cell r="T14">
            <v>4500</v>
          </cell>
          <cell r="U14">
            <v>2812.5</v>
          </cell>
          <cell r="V14">
            <v>1350</v>
          </cell>
          <cell r="W14">
            <v>5850</v>
          </cell>
        </row>
        <row r="15">
          <cell r="E15">
            <v>41</v>
          </cell>
          <cell r="F15">
            <v>81</v>
          </cell>
          <cell r="G15">
            <v>41</v>
          </cell>
          <cell r="H15">
            <v>41</v>
          </cell>
          <cell r="I15">
            <v>41</v>
          </cell>
          <cell r="J15">
            <v>41</v>
          </cell>
          <cell r="K15">
            <v>51</v>
          </cell>
          <cell r="L15">
            <v>41</v>
          </cell>
          <cell r="M15">
            <v>42</v>
          </cell>
          <cell r="N15">
            <v>35</v>
          </cell>
          <cell r="O15">
            <v>41</v>
          </cell>
          <cell r="P15">
            <v>41</v>
          </cell>
          <cell r="Q15">
            <v>41</v>
          </cell>
          <cell r="R15">
            <v>41</v>
          </cell>
          <cell r="S15">
            <v>41</v>
          </cell>
          <cell r="T15">
            <v>70</v>
          </cell>
          <cell r="U15">
            <v>60</v>
          </cell>
          <cell r="V15">
            <v>41</v>
          </cell>
          <cell r="W15">
            <v>51</v>
          </cell>
        </row>
        <row r="16">
          <cell r="E16">
            <v>11152</v>
          </cell>
          <cell r="F16">
            <v>20736</v>
          </cell>
          <cell r="G16">
            <v>14801</v>
          </cell>
          <cell r="H16">
            <v>5535</v>
          </cell>
          <cell r="I16">
            <v>15744</v>
          </cell>
          <cell r="J16">
            <v>10496</v>
          </cell>
          <cell r="K16">
            <v>9792</v>
          </cell>
          <cell r="L16">
            <v>7872</v>
          </cell>
          <cell r="M16">
            <v>6838.65</v>
          </cell>
          <cell r="N16">
            <v>3360</v>
          </cell>
          <cell r="O16">
            <v>3017.6</v>
          </cell>
          <cell r="P16">
            <v>23616</v>
          </cell>
          <cell r="Q16">
            <v>22304</v>
          </cell>
          <cell r="R16">
            <v>20992</v>
          </cell>
          <cell r="S16">
            <v>5510.4</v>
          </cell>
          <cell r="T16">
            <v>11200</v>
          </cell>
          <cell r="U16">
            <v>4968.75</v>
          </cell>
          <cell r="V16">
            <v>1968</v>
          </cell>
          <cell r="W16">
            <v>10608</v>
          </cell>
        </row>
        <row r="17">
          <cell r="E17">
            <v>18802</v>
          </cell>
          <cell r="F17">
            <v>27936</v>
          </cell>
          <cell r="G17">
            <v>25501</v>
          </cell>
          <cell r="H17">
            <v>9535</v>
          </cell>
          <cell r="I17">
            <v>26544</v>
          </cell>
          <cell r="J17">
            <v>17696</v>
          </cell>
          <cell r="K17">
            <v>15192</v>
          </cell>
          <cell r="L17">
            <v>13272</v>
          </cell>
          <cell r="M17">
            <v>13626.15</v>
          </cell>
          <cell r="N17">
            <v>6060</v>
          </cell>
          <cell r="O17">
            <v>5087.6000000000004</v>
          </cell>
          <cell r="P17">
            <v>39816</v>
          </cell>
          <cell r="Q17">
            <v>37604</v>
          </cell>
          <cell r="R17">
            <v>35392</v>
          </cell>
          <cell r="S17">
            <v>9290.4</v>
          </cell>
          <cell r="T17">
            <v>15700</v>
          </cell>
          <cell r="U17">
            <v>7781.25</v>
          </cell>
          <cell r="V17">
            <v>3318</v>
          </cell>
          <cell r="W17">
            <v>16458</v>
          </cell>
        </row>
        <row r="18">
          <cell r="E18">
            <v>7000</v>
          </cell>
          <cell r="F18">
            <v>5800</v>
          </cell>
          <cell r="G18">
            <v>5300</v>
          </cell>
          <cell r="H18">
            <v>6500</v>
          </cell>
          <cell r="I18">
            <v>6500</v>
          </cell>
          <cell r="J18">
            <v>6500</v>
          </cell>
          <cell r="K18">
            <v>8000</v>
          </cell>
          <cell r="L18">
            <v>7000</v>
          </cell>
          <cell r="M18">
            <v>7000</v>
          </cell>
          <cell r="N18">
            <v>6000</v>
          </cell>
          <cell r="O18">
            <v>6500</v>
          </cell>
          <cell r="P18">
            <v>7000</v>
          </cell>
          <cell r="Q18">
            <v>6000</v>
          </cell>
          <cell r="R18">
            <v>6000</v>
          </cell>
          <cell r="S18">
            <v>5300</v>
          </cell>
          <cell r="T18">
            <v>5300</v>
          </cell>
          <cell r="U18">
            <v>6500</v>
          </cell>
          <cell r="V18">
            <v>6000</v>
          </cell>
          <cell r="W18">
            <v>8000</v>
          </cell>
        </row>
        <row r="19">
          <cell r="E19">
            <v>7000</v>
          </cell>
          <cell r="F19">
            <v>5800</v>
          </cell>
          <cell r="G19">
            <v>5300</v>
          </cell>
          <cell r="H19">
            <v>6500</v>
          </cell>
          <cell r="I19">
            <v>6500</v>
          </cell>
          <cell r="J19">
            <v>6500</v>
          </cell>
          <cell r="K19">
            <v>8000</v>
          </cell>
          <cell r="L19">
            <v>7000</v>
          </cell>
          <cell r="M19">
            <v>7000</v>
          </cell>
          <cell r="N19">
            <v>6000</v>
          </cell>
          <cell r="O19">
            <v>6500</v>
          </cell>
          <cell r="P19">
            <v>7000</v>
          </cell>
          <cell r="Q19">
            <v>6000</v>
          </cell>
          <cell r="R19">
            <v>6000</v>
          </cell>
          <cell r="S19">
            <v>5300</v>
          </cell>
          <cell r="T19">
            <v>5300</v>
          </cell>
          <cell r="U19">
            <v>6500</v>
          </cell>
          <cell r="V19">
            <v>6000</v>
          </cell>
          <cell r="W19">
            <v>8000</v>
          </cell>
        </row>
        <row r="20">
          <cell r="E20">
            <v>3500</v>
          </cell>
          <cell r="F20">
            <v>2900</v>
          </cell>
          <cell r="G20">
            <v>2650</v>
          </cell>
          <cell r="H20">
            <v>3250</v>
          </cell>
          <cell r="I20">
            <v>3250</v>
          </cell>
          <cell r="J20">
            <v>3250</v>
          </cell>
          <cell r="K20">
            <v>4200</v>
          </cell>
          <cell r="L20">
            <v>3500</v>
          </cell>
          <cell r="M20">
            <v>3500</v>
          </cell>
          <cell r="N20">
            <v>3000</v>
          </cell>
          <cell r="O20">
            <v>3250</v>
          </cell>
          <cell r="P20">
            <v>3500</v>
          </cell>
          <cell r="Q20">
            <v>2800</v>
          </cell>
          <cell r="R20">
            <v>2800</v>
          </cell>
          <cell r="S20">
            <v>2650</v>
          </cell>
          <cell r="T20">
            <v>2650</v>
          </cell>
          <cell r="U20">
            <v>3250</v>
          </cell>
          <cell r="V20">
            <v>2800</v>
          </cell>
          <cell r="W20">
            <v>4200</v>
          </cell>
        </row>
        <row r="21">
          <cell r="E21">
            <v>3500</v>
          </cell>
          <cell r="F21">
            <v>2900</v>
          </cell>
          <cell r="G21">
            <v>2650</v>
          </cell>
          <cell r="H21">
            <v>3250</v>
          </cell>
          <cell r="I21">
            <v>3250</v>
          </cell>
          <cell r="J21">
            <v>3250</v>
          </cell>
          <cell r="K21">
            <v>4200</v>
          </cell>
          <cell r="L21">
            <v>3500</v>
          </cell>
          <cell r="M21">
            <v>3500</v>
          </cell>
          <cell r="N21">
            <v>3000</v>
          </cell>
          <cell r="O21">
            <v>3250</v>
          </cell>
          <cell r="P21">
            <v>3500</v>
          </cell>
          <cell r="Q21">
            <v>2800</v>
          </cell>
          <cell r="R21">
            <v>2800</v>
          </cell>
          <cell r="S21">
            <v>2650</v>
          </cell>
          <cell r="T21">
            <v>2650</v>
          </cell>
          <cell r="U21">
            <v>3250</v>
          </cell>
          <cell r="V21">
            <v>2800</v>
          </cell>
          <cell r="W21">
            <v>4200</v>
          </cell>
        </row>
        <row r="22">
          <cell r="E22">
            <v>21000</v>
          </cell>
          <cell r="F22">
            <v>17400</v>
          </cell>
          <cell r="G22">
            <v>15900</v>
          </cell>
          <cell r="H22">
            <v>19500</v>
          </cell>
          <cell r="I22">
            <v>19500</v>
          </cell>
          <cell r="J22">
            <v>19500</v>
          </cell>
          <cell r="K22">
            <v>24400</v>
          </cell>
          <cell r="L22">
            <v>21000</v>
          </cell>
          <cell r="M22">
            <v>21000</v>
          </cell>
          <cell r="N22">
            <v>18000</v>
          </cell>
          <cell r="O22">
            <v>19500</v>
          </cell>
          <cell r="P22">
            <v>21000</v>
          </cell>
          <cell r="Q22">
            <v>17600</v>
          </cell>
          <cell r="R22">
            <v>17600</v>
          </cell>
          <cell r="S22">
            <v>15900</v>
          </cell>
          <cell r="T22">
            <v>15900</v>
          </cell>
          <cell r="U22">
            <v>19500</v>
          </cell>
          <cell r="V22">
            <v>17600</v>
          </cell>
          <cell r="W22">
            <v>24400</v>
          </cell>
        </row>
        <row r="23">
          <cell r="E23">
            <v>2625</v>
          </cell>
          <cell r="F23">
            <v>2175</v>
          </cell>
          <cell r="G23">
            <v>1987.5</v>
          </cell>
          <cell r="H23">
            <v>2437.5</v>
          </cell>
          <cell r="I23">
            <v>2437.5</v>
          </cell>
          <cell r="J23">
            <v>2437.5</v>
          </cell>
          <cell r="K23">
            <v>3050</v>
          </cell>
          <cell r="L23">
            <v>2625</v>
          </cell>
          <cell r="M23">
            <v>2625</v>
          </cell>
          <cell r="N23">
            <v>2250</v>
          </cell>
          <cell r="O23">
            <v>2437.5</v>
          </cell>
          <cell r="P23">
            <v>2625</v>
          </cell>
          <cell r="Q23">
            <v>2200</v>
          </cell>
          <cell r="R23">
            <v>2200</v>
          </cell>
          <cell r="S23">
            <v>1987.5</v>
          </cell>
          <cell r="T23">
            <v>1987.5</v>
          </cell>
          <cell r="U23">
            <v>2437.5</v>
          </cell>
          <cell r="V23">
            <v>2200</v>
          </cell>
          <cell r="W23">
            <v>3050</v>
          </cell>
        </row>
        <row r="24">
          <cell r="E24">
            <v>4000</v>
          </cell>
          <cell r="F24">
            <v>2800</v>
          </cell>
          <cell r="G24">
            <v>2800</v>
          </cell>
          <cell r="H24">
            <v>2500</v>
          </cell>
          <cell r="I24">
            <v>2500</v>
          </cell>
          <cell r="J24">
            <v>4000</v>
          </cell>
          <cell r="K24">
            <v>4000</v>
          </cell>
          <cell r="M24">
            <v>4000</v>
          </cell>
          <cell r="N24">
            <v>2500</v>
          </cell>
          <cell r="O24">
            <v>4000</v>
          </cell>
          <cell r="P24">
            <v>4000</v>
          </cell>
          <cell r="Q24">
            <v>3964</v>
          </cell>
          <cell r="R24">
            <v>3964</v>
          </cell>
          <cell r="S24">
            <v>2717</v>
          </cell>
          <cell r="T24">
            <v>2717</v>
          </cell>
          <cell r="U24">
            <v>4000</v>
          </cell>
          <cell r="V24">
            <v>3964</v>
          </cell>
          <cell r="W24">
            <v>4000</v>
          </cell>
        </row>
        <row r="25">
          <cell r="E25">
            <v>4000</v>
          </cell>
          <cell r="F25">
            <v>2800</v>
          </cell>
          <cell r="G25">
            <v>2800</v>
          </cell>
          <cell r="H25">
            <v>2500</v>
          </cell>
          <cell r="I25">
            <v>2500</v>
          </cell>
          <cell r="J25">
            <v>4000</v>
          </cell>
          <cell r="K25">
            <v>4000</v>
          </cell>
          <cell r="M25">
            <v>4000</v>
          </cell>
          <cell r="N25">
            <v>2500</v>
          </cell>
          <cell r="O25">
            <v>4000</v>
          </cell>
          <cell r="P25">
            <v>4000</v>
          </cell>
          <cell r="Q25">
            <v>3964</v>
          </cell>
          <cell r="R25">
            <v>3964</v>
          </cell>
          <cell r="S25">
            <v>2717</v>
          </cell>
          <cell r="T25">
            <v>2717</v>
          </cell>
          <cell r="U25">
            <v>4000</v>
          </cell>
          <cell r="V25">
            <v>3964</v>
          </cell>
          <cell r="W25">
            <v>4000</v>
          </cell>
        </row>
        <row r="26">
          <cell r="E26">
            <v>2000</v>
          </cell>
          <cell r="F26">
            <v>1400</v>
          </cell>
          <cell r="G26">
            <v>1400</v>
          </cell>
          <cell r="H26">
            <v>1750</v>
          </cell>
          <cell r="I26">
            <v>1750</v>
          </cell>
          <cell r="J26">
            <v>2000</v>
          </cell>
          <cell r="K26">
            <v>2000</v>
          </cell>
          <cell r="M26">
            <v>2000</v>
          </cell>
          <cell r="N26">
            <v>1750</v>
          </cell>
          <cell r="O26">
            <v>2000</v>
          </cell>
          <cell r="P26">
            <v>2000</v>
          </cell>
          <cell r="Q26">
            <v>1358.5</v>
          </cell>
          <cell r="R26">
            <v>1358.5</v>
          </cell>
          <cell r="S26">
            <v>1359</v>
          </cell>
          <cell r="T26">
            <v>1359</v>
          </cell>
          <cell r="U26">
            <v>2000</v>
          </cell>
          <cell r="V26">
            <v>1358.5</v>
          </cell>
          <cell r="W26">
            <v>2000</v>
          </cell>
        </row>
        <row r="27">
          <cell r="E27">
            <v>2000</v>
          </cell>
          <cell r="F27">
            <v>1400</v>
          </cell>
          <cell r="G27">
            <v>1400</v>
          </cell>
          <cell r="H27">
            <v>1750</v>
          </cell>
          <cell r="I27">
            <v>1750</v>
          </cell>
          <cell r="J27">
            <v>2000</v>
          </cell>
          <cell r="K27">
            <v>2000</v>
          </cell>
          <cell r="M27">
            <v>2000</v>
          </cell>
          <cell r="N27">
            <v>1750</v>
          </cell>
          <cell r="O27">
            <v>2000</v>
          </cell>
          <cell r="P27">
            <v>2000</v>
          </cell>
          <cell r="Q27">
            <v>1358.5</v>
          </cell>
          <cell r="R27">
            <v>1358.5</v>
          </cell>
          <cell r="S27">
            <v>1359</v>
          </cell>
          <cell r="T27">
            <v>1359</v>
          </cell>
          <cell r="U27">
            <v>2000</v>
          </cell>
          <cell r="V27">
            <v>1358.5</v>
          </cell>
          <cell r="W27">
            <v>2000</v>
          </cell>
        </row>
        <row r="28">
          <cell r="E28">
            <v>12000</v>
          </cell>
          <cell r="F28">
            <v>8400</v>
          </cell>
          <cell r="G28">
            <v>8400</v>
          </cell>
          <cell r="H28">
            <v>8500</v>
          </cell>
          <cell r="I28">
            <v>8500</v>
          </cell>
          <cell r="J28">
            <v>12000</v>
          </cell>
          <cell r="K28">
            <v>12000</v>
          </cell>
          <cell r="M28">
            <v>12000</v>
          </cell>
          <cell r="N28">
            <v>8500</v>
          </cell>
          <cell r="O28">
            <v>12000</v>
          </cell>
          <cell r="P28">
            <v>12000</v>
          </cell>
          <cell r="Q28">
            <v>10645</v>
          </cell>
          <cell r="R28">
            <v>10645</v>
          </cell>
          <cell r="S28">
            <v>8152</v>
          </cell>
          <cell r="T28">
            <v>8152</v>
          </cell>
          <cell r="U28">
            <v>12000</v>
          </cell>
          <cell r="V28">
            <v>10645</v>
          </cell>
          <cell r="W28">
            <v>12000</v>
          </cell>
        </row>
        <row r="29">
          <cell r="E29">
            <v>1500</v>
          </cell>
          <cell r="F29">
            <v>1050</v>
          </cell>
          <cell r="G29">
            <v>1050</v>
          </cell>
          <cell r="H29">
            <v>1062.5</v>
          </cell>
          <cell r="I29">
            <v>1062.5</v>
          </cell>
          <cell r="J29">
            <v>1500</v>
          </cell>
          <cell r="K29">
            <v>1500</v>
          </cell>
          <cell r="M29">
            <v>1500</v>
          </cell>
          <cell r="N29">
            <v>1062.5</v>
          </cell>
          <cell r="O29">
            <v>1500</v>
          </cell>
          <cell r="P29">
            <v>1500</v>
          </cell>
          <cell r="Q29">
            <v>1330.625</v>
          </cell>
          <cell r="R29">
            <v>1330.625</v>
          </cell>
          <cell r="S29">
            <v>1019</v>
          </cell>
          <cell r="T29">
            <v>1019</v>
          </cell>
          <cell r="U29">
            <v>1500</v>
          </cell>
          <cell r="V29">
            <v>1330.625</v>
          </cell>
          <cell r="W29">
            <v>1500</v>
          </cell>
        </row>
        <row r="30">
          <cell r="E30">
            <v>4125</v>
          </cell>
          <cell r="F30">
            <v>3225</v>
          </cell>
          <cell r="G30">
            <v>3037.5</v>
          </cell>
          <cell r="H30">
            <v>3500</v>
          </cell>
          <cell r="I30">
            <v>3500</v>
          </cell>
          <cell r="J30">
            <v>3937.5</v>
          </cell>
          <cell r="K30">
            <v>4550</v>
          </cell>
          <cell r="L30">
            <v>2625</v>
          </cell>
          <cell r="M30">
            <v>4125</v>
          </cell>
          <cell r="N30">
            <v>3312.5</v>
          </cell>
          <cell r="O30">
            <v>3937.5</v>
          </cell>
          <cell r="P30">
            <v>4125</v>
          </cell>
          <cell r="Q30">
            <v>3530.625</v>
          </cell>
          <cell r="R30">
            <v>3530.625</v>
          </cell>
          <cell r="S30">
            <v>3006.5</v>
          </cell>
          <cell r="T30">
            <v>3006.5</v>
          </cell>
          <cell r="U30">
            <v>2437.5</v>
          </cell>
          <cell r="V30">
            <v>3530.625</v>
          </cell>
          <cell r="W30">
            <v>4550</v>
          </cell>
        </row>
        <row r="31">
          <cell r="E31">
            <v>80</v>
          </cell>
          <cell r="F31">
            <v>100</v>
          </cell>
          <cell r="G31">
            <v>45</v>
          </cell>
          <cell r="H31">
            <v>90</v>
          </cell>
          <cell r="I31">
            <v>60</v>
          </cell>
          <cell r="J31">
            <v>120</v>
          </cell>
          <cell r="K31">
            <v>120</v>
          </cell>
          <cell r="L31">
            <v>170</v>
          </cell>
          <cell r="M31">
            <v>90</v>
          </cell>
          <cell r="N31">
            <v>65</v>
          </cell>
          <cell r="O31">
            <v>110</v>
          </cell>
          <cell r="P31">
            <v>50</v>
          </cell>
          <cell r="Q31">
            <v>100</v>
          </cell>
          <cell r="R31">
            <v>115</v>
          </cell>
          <cell r="S31">
            <v>90</v>
          </cell>
          <cell r="T31">
            <v>50</v>
          </cell>
          <cell r="U31">
            <v>100</v>
          </cell>
          <cell r="V31">
            <v>110</v>
          </cell>
          <cell r="W31">
            <v>120</v>
          </cell>
        </row>
        <row r="32">
          <cell r="E32">
            <v>6120</v>
          </cell>
          <cell r="F32">
            <v>7200</v>
          </cell>
          <cell r="G32">
            <v>4815</v>
          </cell>
          <cell r="H32">
            <v>3600</v>
          </cell>
          <cell r="I32">
            <v>6480</v>
          </cell>
          <cell r="J32">
            <v>8640</v>
          </cell>
          <cell r="K32">
            <v>6480</v>
          </cell>
          <cell r="L32">
            <v>9180</v>
          </cell>
          <cell r="M32">
            <v>6108.75</v>
          </cell>
          <cell r="N32">
            <v>1755</v>
          </cell>
          <cell r="O32">
            <v>2277</v>
          </cell>
          <cell r="P32">
            <v>8100</v>
          </cell>
          <cell r="Q32">
            <v>15300</v>
          </cell>
          <cell r="R32">
            <v>16560</v>
          </cell>
          <cell r="S32">
            <v>3402</v>
          </cell>
          <cell r="T32">
            <v>2250</v>
          </cell>
          <cell r="U32">
            <v>2812.5</v>
          </cell>
          <cell r="V32">
            <v>1485</v>
          </cell>
          <cell r="W32">
            <v>7020</v>
          </cell>
        </row>
        <row r="33">
          <cell r="E33">
            <v>5</v>
          </cell>
          <cell r="F33">
            <v>10</v>
          </cell>
          <cell r="G33">
            <v>5</v>
          </cell>
          <cell r="H33">
            <v>3</v>
          </cell>
          <cell r="I33">
            <v>2</v>
          </cell>
          <cell r="J33">
            <v>5</v>
          </cell>
          <cell r="K33">
            <v>4</v>
          </cell>
          <cell r="L33">
            <v>6</v>
          </cell>
          <cell r="M33">
            <v>5</v>
          </cell>
          <cell r="N33">
            <v>4</v>
          </cell>
          <cell r="O33">
            <v>3</v>
          </cell>
          <cell r="P33">
            <v>3</v>
          </cell>
          <cell r="Q33">
            <v>1</v>
          </cell>
          <cell r="R33">
            <v>2</v>
          </cell>
          <cell r="S33">
            <v>4</v>
          </cell>
          <cell r="T33">
            <v>5</v>
          </cell>
          <cell r="U33">
            <v>3</v>
          </cell>
          <cell r="V33">
            <v>2</v>
          </cell>
          <cell r="W33">
            <v>4</v>
          </cell>
        </row>
        <row r="34">
          <cell r="E34">
            <v>3500</v>
          </cell>
          <cell r="F34">
            <v>7000</v>
          </cell>
          <cell r="G34">
            <v>3500</v>
          </cell>
          <cell r="H34">
            <v>2250</v>
          </cell>
          <cell r="I34">
            <v>1500</v>
          </cell>
          <cell r="J34">
            <v>3750</v>
          </cell>
          <cell r="K34">
            <v>3000</v>
          </cell>
          <cell r="L34">
            <v>4500</v>
          </cell>
          <cell r="M34">
            <v>3500</v>
          </cell>
          <cell r="N34">
            <v>3000</v>
          </cell>
          <cell r="O34">
            <v>2250</v>
          </cell>
          <cell r="P34">
            <v>6000</v>
          </cell>
          <cell r="Q34">
            <v>750</v>
          </cell>
          <cell r="R34">
            <v>1500</v>
          </cell>
          <cell r="S34">
            <v>2800</v>
          </cell>
          <cell r="T34">
            <v>3500</v>
          </cell>
          <cell r="U34">
            <v>1800</v>
          </cell>
          <cell r="V34">
            <v>1500</v>
          </cell>
          <cell r="W34">
            <v>3000</v>
          </cell>
        </row>
        <row r="36">
          <cell r="P36">
            <v>250</v>
          </cell>
        </row>
        <row r="37">
          <cell r="E37">
            <v>0.05</v>
          </cell>
          <cell r="F37">
            <v>0.32</v>
          </cell>
          <cell r="G37">
            <v>0.05</v>
          </cell>
          <cell r="H37">
            <v>0.04</v>
          </cell>
          <cell r="I37">
            <v>0.04</v>
          </cell>
          <cell r="J37">
            <v>0.1</v>
          </cell>
          <cell r="K37">
            <v>0.08</v>
          </cell>
          <cell r="L37">
            <v>0.1</v>
          </cell>
          <cell r="M37">
            <v>0.06</v>
          </cell>
          <cell r="N37">
            <v>0.2</v>
          </cell>
          <cell r="O37">
            <v>0.04</v>
          </cell>
          <cell r="P37">
            <v>0.5</v>
          </cell>
          <cell r="Q37">
            <v>0.04</v>
          </cell>
          <cell r="R37">
            <v>0.05</v>
          </cell>
          <cell r="S37">
            <v>0.04</v>
          </cell>
          <cell r="T37">
            <v>0.05</v>
          </cell>
          <cell r="U37">
            <v>0.2</v>
          </cell>
          <cell r="V37">
            <v>0.04</v>
          </cell>
          <cell r="W37">
            <v>0.08</v>
          </cell>
        </row>
        <row r="38">
          <cell r="E38">
            <v>228</v>
          </cell>
          <cell r="F38">
            <v>1459.2</v>
          </cell>
          <cell r="G38">
            <v>228</v>
          </cell>
          <cell r="H38">
            <v>182.4</v>
          </cell>
          <cell r="I38">
            <v>182.4</v>
          </cell>
          <cell r="J38">
            <v>456</v>
          </cell>
          <cell r="K38">
            <v>364.8</v>
          </cell>
          <cell r="L38">
            <v>450</v>
          </cell>
          <cell r="M38">
            <v>273.59999999999997</v>
          </cell>
          <cell r="N38">
            <v>900</v>
          </cell>
          <cell r="O38">
            <v>180</v>
          </cell>
          <cell r="P38">
            <v>2400</v>
          </cell>
          <cell r="Q38">
            <v>180</v>
          </cell>
          <cell r="R38">
            <v>225</v>
          </cell>
          <cell r="S38">
            <v>182.4</v>
          </cell>
          <cell r="T38">
            <v>228</v>
          </cell>
          <cell r="U38">
            <v>900</v>
          </cell>
          <cell r="V38">
            <v>180</v>
          </cell>
          <cell r="W38">
            <v>364.8</v>
          </cell>
        </row>
        <row r="39">
          <cell r="E39">
            <v>0.06</v>
          </cell>
          <cell r="F39">
            <v>0.15</v>
          </cell>
          <cell r="G39">
            <v>0.06</v>
          </cell>
          <cell r="H39">
            <v>0.03</v>
          </cell>
          <cell r="I39">
            <v>0.02</v>
          </cell>
          <cell r="J39">
            <v>0.05</v>
          </cell>
          <cell r="K39">
            <v>0.02</v>
          </cell>
          <cell r="L39">
            <v>0.03</v>
          </cell>
          <cell r="M39">
            <v>0.05</v>
          </cell>
          <cell r="N39">
            <v>0.05</v>
          </cell>
          <cell r="O39">
            <v>0.02</v>
          </cell>
          <cell r="P39">
            <v>0.2</v>
          </cell>
          <cell r="Q39">
            <v>0.02</v>
          </cell>
          <cell r="R39">
            <v>0.02</v>
          </cell>
          <cell r="S39">
            <v>0.05</v>
          </cell>
          <cell r="T39">
            <v>0.06</v>
          </cell>
          <cell r="U39">
            <v>0.02</v>
          </cell>
          <cell r="V39">
            <v>0.02</v>
          </cell>
          <cell r="W39">
            <v>0.02</v>
          </cell>
        </row>
        <row r="40">
          <cell r="E40">
            <v>288</v>
          </cell>
          <cell r="F40">
            <v>720</v>
          </cell>
          <cell r="G40">
            <v>288</v>
          </cell>
          <cell r="H40">
            <v>144</v>
          </cell>
          <cell r="I40">
            <v>96</v>
          </cell>
          <cell r="J40">
            <v>240</v>
          </cell>
          <cell r="K40">
            <v>96</v>
          </cell>
          <cell r="L40">
            <v>144</v>
          </cell>
          <cell r="M40">
            <v>240</v>
          </cell>
          <cell r="N40">
            <v>240</v>
          </cell>
          <cell r="O40">
            <v>96</v>
          </cell>
          <cell r="P40">
            <v>960</v>
          </cell>
          <cell r="Q40">
            <v>96</v>
          </cell>
          <cell r="R40">
            <v>96</v>
          </cell>
          <cell r="S40">
            <v>240</v>
          </cell>
          <cell r="T40">
            <v>288</v>
          </cell>
          <cell r="U40">
            <v>96</v>
          </cell>
          <cell r="V40">
            <v>96</v>
          </cell>
          <cell r="W40">
            <v>96</v>
          </cell>
        </row>
        <row r="41">
          <cell r="E41">
            <v>0.03</v>
          </cell>
          <cell r="F41">
            <v>0.1</v>
          </cell>
          <cell r="G41">
            <v>0.05</v>
          </cell>
          <cell r="H41">
            <v>0.03</v>
          </cell>
          <cell r="I41">
            <v>0.02</v>
          </cell>
          <cell r="J41">
            <v>0.03</v>
          </cell>
          <cell r="K41">
            <v>0.02</v>
          </cell>
          <cell r="L41">
            <v>0.02</v>
          </cell>
          <cell r="M41">
            <v>0.05</v>
          </cell>
          <cell r="N41">
            <v>0.02</v>
          </cell>
          <cell r="O41">
            <v>0.02</v>
          </cell>
          <cell r="P41">
            <v>0.1</v>
          </cell>
          <cell r="Q41">
            <v>0.02</v>
          </cell>
          <cell r="R41">
            <v>0.02</v>
          </cell>
          <cell r="S41">
            <v>0.02</v>
          </cell>
          <cell r="T41">
            <v>0.05</v>
          </cell>
          <cell r="U41">
            <v>0.02</v>
          </cell>
          <cell r="V41">
            <v>0.02</v>
          </cell>
          <cell r="W41">
            <v>0.02</v>
          </cell>
        </row>
        <row r="42">
          <cell r="E42">
            <v>150</v>
          </cell>
          <cell r="F42">
            <v>430</v>
          </cell>
          <cell r="G42">
            <v>215</v>
          </cell>
          <cell r="H42">
            <v>129</v>
          </cell>
          <cell r="I42">
            <v>86</v>
          </cell>
          <cell r="J42">
            <v>129</v>
          </cell>
          <cell r="K42">
            <v>90</v>
          </cell>
          <cell r="L42">
            <v>70</v>
          </cell>
          <cell r="M42">
            <v>215</v>
          </cell>
          <cell r="N42">
            <v>76</v>
          </cell>
          <cell r="O42">
            <v>70</v>
          </cell>
          <cell r="P42">
            <v>400</v>
          </cell>
          <cell r="Q42">
            <v>70</v>
          </cell>
          <cell r="R42">
            <v>70</v>
          </cell>
          <cell r="S42">
            <v>86</v>
          </cell>
          <cell r="T42">
            <v>215</v>
          </cell>
          <cell r="U42">
            <v>70</v>
          </cell>
          <cell r="V42">
            <v>70</v>
          </cell>
          <cell r="W42">
            <v>90</v>
          </cell>
        </row>
        <row r="43">
          <cell r="E43">
            <v>0.05</v>
          </cell>
          <cell r="F43">
            <v>0.16</v>
          </cell>
          <cell r="G43">
            <v>0.05</v>
          </cell>
          <cell r="H43">
            <v>0.06</v>
          </cell>
          <cell r="I43">
            <v>0.04</v>
          </cell>
          <cell r="J43">
            <v>0.04</v>
          </cell>
          <cell r="K43">
            <v>0.04</v>
          </cell>
          <cell r="L43">
            <v>0.05</v>
          </cell>
          <cell r="M43">
            <v>0.04</v>
          </cell>
          <cell r="N43">
            <v>0.05</v>
          </cell>
          <cell r="O43">
            <v>0.04</v>
          </cell>
          <cell r="P43">
            <v>0.06</v>
          </cell>
          <cell r="Q43">
            <v>0.04</v>
          </cell>
          <cell r="R43">
            <v>0.05</v>
          </cell>
          <cell r="S43">
            <v>0.04</v>
          </cell>
          <cell r="T43">
            <v>0.1</v>
          </cell>
          <cell r="U43">
            <v>0.04</v>
          </cell>
          <cell r="V43">
            <v>0.04</v>
          </cell>
          <cell r="W43">
            <v>0.04</v>
          </cell>
        </row>
        <row r="44">
          <cell r="E44">
            <v>26.25</v>
          </cell>
          <cell r="F44">
            <v>84</v>
          </cell>
          <cell r="G44">
            <v>26.25</v>
          </cell>
          <cell r="H44">
            <v>31.5</v>
          </cell>
          <cell r="I44">
            <v>21</v>
          </cell>
          <cell r="J44">
            <v>21</v>
          </cell>
          <cell r="K44">
            <v>20</v>
          </cell>
          <cell r="L44">
            <v>100</v>
          </cell>
          <cell r="M44">
            <v>21</v>
          </cell>
          <cell r="N44">
            <v>100</v>
          </cell>
          <cell r="O44">
            <v>95</v>
          </cell>
          <cell r="P44">
            <v>150</v>
          </cell>
          <cell r="Q44">
            <v>95</v>
          </cell>
          <cell r="R44">
            <v>100</v>
          </cell>
          <cell r="S44">
            <v>21</v>
          </cell>
          <cell r="T44">
            <v>52.5</v>
          </cell>
          <cell r="U44">
            <v>95</v>
          </cell>
          <cell r="V44">
            <v>95</v>
          </cell>
          <cell r="W44">
            <v>20</v>
          </cell>
        </row>
        <row r="45">
          <cell r="H45">
            <v>1000000</v>
          </cell>
          <cell r="J45">
            <v>1500000</v>
          </cell>
          <cell r="K45">
            <v>1200000</v>
          </cell>
          <cell r="L45">
            <v>600000</v>
          </cell>
          <cell r="N45">
            <v>1200000</v>
          </cell>
          <cell r="O45">
            <v>750000</v>
          </cell>
          <cell r="P45">
            <v>7000000</v>
          </cell>
          <cell r="U45">
            <v>750000</v>
          </cell>
          <cell r="V45">
            <v>750000</v>
          </cell>
          <cell r="W45">
            <v>1200000</v>
          </cell>
        </row>
        <row r="46">
          <cell r="H46">
            <v>50000</v>
          </cell>
          <cell r="J46">
            <v>6000</v>
          </cell>
          <cell r="K46">
            <v>2000</v>
          </cell>
          <cell r="L46">
            <v>1200</v>
          </cell>
          <cell r="N46">
            <v>1000</v>
          </cell>
          <cell r="O46">
            <v>600</v>
          </cell>
          <cell r="P46">
            <v>2000</v>
          </cell>
          <cell r="Q46">
            <v>600</v>
          </cell>
          <cell r="R46">
            <v>600</v>
          </cell>
          <cell r="U46">
            <v>600</v>
          </cell>
          <cell r="V46">
            <v>600</v>
          </cell>
          <cell r="W46">
            <v>2000</v>
          </cell>
        </row>
        <row r="47">
          <cell r="H47">
            <v>20</v>
          </cell>
          <cell r="J47">
            <v>250</v>
          </cell>
          <cell r="K47">
            <v>600</v>
          </cell>
          <cell r="L47">
            <v>500</v>
          </cell>
          <cell r="N47">
            <v>1200</v>
          </cell>
          <cell r="O47">
            <v>1250</v>
          </cell>
          <cell r="P47">
            <v>3500</v>
          </cell>
          <cell r="Q47">
            <v>0</v>
          </cell>
          <cell r="R47">
            <v>0</v>
          </cell>
          <cell r="U47">
            <v>1250</v>
          </cell>
          <cell r="V47">
            <v>1250</v>
          </cell>
          <cell r="W47">
            <v>600</v>
          </cell>
        </row>
        <row r="48">
          <cell r="E48">
            <v>50</v>
          </cell>
          <cell r="F48">
            <v>70</v>
          </cell>
          <cell r="G48">
            <v>20</v>
          </cell>
          <cell r="H48">
            <v>75</v>
          </cell>
          <cell r="I48">
            <v>40</v>
          </cell>
          <cell r="J48">
            <v>50</v>
          </cell>
          <cell r="K48">
            <v>40</v>
          </cell>
          <cell r="L48">
            <v>40</v>
          </cell>
          <cell r="M48">
            <v>50</v>
          </cell>
          <cell r="N48">
            <v>40</v>
          </cell>
          <cell r="O48">
            <v>70</v>
          </cell>
          <cell r="P48">
            <v>90</v>
          </cell>
          <cell r="Q48">
            <v>70</v>
          </cell>
          <cell r="R48">
            <v>70</v>
          </cell>
          <cell r="S48">
            <v>40</v>
          </cell>
          <cell r="T48">
            <v>20</v>
          </cell>
          <cell r="U48">
            <v>70</v>
          </cell>
          <cell r="V48">
            <v>70</v>
          </cell>
          <cell r="W48">
            <v>40</v>
          </cell>
        </row>
        <row r="49">
          <cell r="E49">
            <v>2062.5</v>
          </cell>
          <cell r="F49">
            <v>2257.5</v>
          </cell>
          <cell r="G49">
            <v>607.5</v>
          </cell>
          <cell r="H49">
            <v>2625</v>
          </cell>
          <cell r="I49">
            <v>1400</v>
          </cell>
          <cell r="J49">
            <v>1968.75</v>
          </cell>
          <cell r="K49">
            <v>1820</v>
          </cell>
          <cell r="L49">
            <v>1050</v>
          </cell>
          <cell r="M49">
            <v>2062.5</v>
          </cell>
          <cell r="N49">
            <v>1325</v>
          </cell>
          <cell r="O49">
            <v>2756.25</v>
          </cell>
          <cell r="P49">
            <v>3712.5</v>
          </cell>
          <cell r="Q49">
            <v>2471.4375</v>
          </cell>
          <cell r="R49">
            <v>2471.4375</v>
          </cell>
          <cell r="S49">
            <v>1202.5999999999999</v>
          </cell>
          <cell r="T49">
            <v>601.29999999999995</v>
          </cell>
          <cell r="U49">
            <v>1706.25</v>
          </cell>
          <cell r="V49">
            <v>2471.4375</v>
          </cell>
          <cell r="W49">
            <v>1820</v>
          </cell>
        </row>
        <row r="50">
          <cell r="E50">
            <v>12374.75</v>
          </cell>
          <cell r="F50">
            <v>19150.7</v>
          </cell>
          <cell r="G50">
            <v>9679.75</v>
          </cell>
          <cell r="H50">
            <v>8981.9</v>
          </cell>
          <cell r="I50">
            <v>9765.4</v>
          </cell>
          <cell r="J50">
            <v>15454.75</v>
          </cell>
          <cell r="K50">
            <v>12470.8</v>
          </cell>
          <cell r="L50">
            <v>15994</v>
          </cell>
          <cell r="M50">
            <v>12420.85</v>
          </cell>
          <cell r="N50">
            <v>8596</v>
          </cell>
          <cell r="O50">
            <v>8974.25</v>
          </cell>
          <cell r="P50">
            <v>25222.5</v>
          </cell>
          <cell r="Q50">
            <v>18962.4375</v>
          </cell>
          <cell r="R50">
            <v>21022.4375</v>
          </cell>
          <cell r="S50">
            <v>7934</v>
          </cell>
          <cell r="T50">
            <v>7134.8</v>
          </cell>
          <cell r="U50">
            <v>8729.75</v>
          </cell>
          <cell r="V50">
            <v>7147.4375</v>
          </cell>
          <cell r="W50">
            <v>13010.8</v>
          </cell>
        </row>
        <row r="51">
          <cell r="E51">
            <v>35301.75</v>
          </cell>
          <cell r="F51">
            <v>50311.7</v>
          </cell>
          <cell r="G51">
            <v>38218.25</v>
          </cell>
          <cell r="H51">
            <v>22016.9</v>
          </cell>
          <cell r="I51">
            <v>39809.4</v>
          </cell>
          <cell r="J51">
            <v>37088.25</v>
          </cell>
          <cell r="K51">
            <v>32212.799999999999</v>
          </cell>
          <cell r="L51">
            <v>31891</v>
          </cell>
          <cell r="M51">
            <v>30172</v>
          </cell>
          <cell r="N51">
            <v>17968.5</v>
          </cell>
          <cell r="O51">
            <v>17999.349999999999</v>
          </cell>
          <cell r="P51">
            <v>69163.5</v>
          </cell>
          <cell r="Q51">
            <v>60097.0625</v>
          </cell>
          <cell r="R51">
            <v>59945.0625</v>
          </cell>
          <cell r="S51">
            <v>20230.900000000001</v>
          </cell>
          <cell r="T51">
            <v>25841.3</v>
          </cell>
          <cell r="U51">
            <v>18948.5</v>
          </cell>
          <cell r="V51">
            <v>13996.0625</v>
          </cell>
          <cell r="W51">
            <v>34018.800000000003</v>
          </cell>
        </row>
        <row r="52">
          <cell r="E52">
            <v>35000</v>
          </cell>
          <cell r="F52">
            <v>45000</v>
          </cell>
          <cell r="G52">
            <v>38000</v>
          </cell>
          <cell r="H52">
            <v>22000</v>
          </cell>
          <cell r="I52">
            <v>40000</v>
          </cell>
          <cell r="J52">
            <v>37000</v>
          </cell>
          <cell r="K52">
            <v>32000</v>
          </cell>
          <cell r="L52">
            <v>32000</v>
          </cell>
          <cell r="M52">
            <v>30000</v>
          </cell>
          <cell r="N52">
            <v>18000</v>
          </cell>
          <cell r="O52">
            <v>18000</v>
          </cell>
          <cell r="P52">
            <v>69000</v>
          </cell>
          <cell r="Q52">
            <v>60000</v>
          </cell>
          <cell r="R52">
            <v>60000</v>
          </cell>
          <cell r="S52">
            <v>20000</v>
          </cell>
          <cell r="T52">
            <v>26000</v>
          </cell>
          <cell r="U52">
            <v>19000</v>
          </cell>
          <cell r="V52">
            <v>15000</v>
          </cell>
          <cell r="W52">
            <v>34000</v>
          </cell>
        </row>
      </sheetData>
      <sheetData sheetId="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BASE_CTOS"/>
      <sheetName val="PRESUPUESTO_PTAR_ALT_1"/>
      <sheetName val="APU_PTAR_ALT_1"/>
      <sheetName val="PRESUPUESTO_PTAR_ALT_2"/>
      <sheetName val="APU_PTAR_ALT_2"/>
      <sheetName val="RESUMEN_ALTERNATIVA_1"/>
      <sheetName val="RESUMEN_ALTERNATIVA_2"/>
      <sheetName val="RESUMEN_ALTERNATIVA_SELECCIONAD"/>
      <sheetName val="PRESUPUESTO_PTAR_LA_FLORESTA"/>
      <sheetName val="RESUMEN_PTAR_LA_FLORESTA"/>
      <sheetName val="BASE_CTOS2"/>
      <sheetName val="PRESUPUESTO_PTAR_ALT_12"/>
      <sheetName val="APU_PTAR_ALT_12"/>
      <sheetName val="PRESUPUESTO_PTAR_ALT_22"/>
      <sheetName val="APU_PTAR_ALT_22"/>
      <sheetName val="RESUMEN_ALTERNATIVA_12"/>
      <sheetName val="RESUMEN_ALTERNATIVA_22"/>
      <sheetName val="RESUMEN_ALTERNATIVA_SELECCIONA2"/>
      <sheetName val="PRESUPUESTO_PTAR_LA_FLORESTA2"/>
      <sheetName val="RESUMEN_PTAR_LA_FLORESTA2"/>
      <sheetName val="BASE_CTOS1"/>
      <sheetName val="PRESUPUESTO_PTAR_ALT_11"/>
      <sheetName val="APU_PTAR_ALT_11"/>
      <sheetName val="PRESUPUESTO_PTAR_ALT_21"/>
      <sheetName val="APU_PTAR_ALT_21"/>
      <sheetName val="RESUMEN_ALTERNATIVA_11"/>
      <sheetName val="RESUMEN_ALTERNATIVA_21"/>
      <sheetName val="RESUMEN_ALTERNATIVA_SELECCIONA1"/>
      <sheetName val="PRESUPUESTO_PTAR_LA_FLORESTA1"/>
      <sheetName val="RESUMEN_PTAR_LA_FLORESTA1"/>
    </sheetNames>
    <sheetDataSet>
      <sheetData sheetId="0" refreshError="1"/>
      <sheetData sheetId="1" refreshError="1"/>
      <sheetData sheetId="2" refreshError="1">
        <row r="146">
          <cell r="D146">
            <v>1115.9199999999998</v>
          </cell>
        </row>
        <row r="147">
          <cell r="D147">
            <v>2122.7999999999997</v>
          </cell>
        </row>
        <row r="148">
          <cell r="D148">
            <v>3513.64</v>
          </cell>
        </row>
        <row r="150">
          <cell r="D150">
            <v>8297.48</v>
          </cell>
        </row>
        <row r="151">
          <cell r="D151">
            <v>17264.28</v>
          </cell>
        </row>
        <row r="152">
          <cell r="D152">
            <v>25705.599999999999</v>
          </cell>
        </row>
        <row r="153">
          <cell r="D153">
            <v>53855.32</v>
          </cell>
        </row>
        <row r="154">
          <cell r="D154">
            <v>84420.159999999989</v>
          </cell>
        </row>
        <row r="160">
          <cell r="D160">
            <v>10508.439999999999</v>
          </cell>
        </row>
        <row r="161">
          <cell r="D161">
            <v>14880.48</v>
          </cell>
        </row>
        <row r="162">
          <cell r="D162">
            <v>31806.039999999997</v>
          </cell>
        </row>
        <row r="163">
          <cell r="D163">
            <v>67297.399999999994</v>
          </cell>
        </row>
        <row r="164">
          <cell r="D164">
            <v>105660.92</v>
          </cell>
        </row>
        <row r="167">
          <cell r="D167">
            <v>1504.52</v>
          </cell>
        </row>
        <row r="168">
          <cell r="D168">
            <v>12321.519999999999</v>
          </cell>
        </row>
        <row r="169">
          <cell r="D169">
            <v>25152.28</v>
          </cell>
        </row>
        <row r="170">
          <cell r="D170">
            <v>37514.399999999994</v>
          </cell>
        </row>
        <row r="171">
          <cell r="D171">
            <v>79415.92</v>
          </cell>
        </row>
        <row r="172">
          <cell r="D172">
            <v>124474.95999999999</v>
          </cell>
        </row>
        <row r="248">
          <cell r="D248">
            <v>120078.56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Mano obra"/>
      <sheetName val="AIU"/>
      <sheetName val="BASE"/>
      <sheetName val="BASE CTOS"/>
      <sheetName val="RESUMEN MATERIALES"/>
      <sheetName val="4.1.1_APU"/>
      <sheetName val="4.1.2_Opt boc Trinidad"/>
      <sheetName val="4.1.3_Const boc Tirana"/>
      <sheetName val="4.1.4_Opt desarenador"/>
      <sheetName val="4.1.5_Opt aducción"/>
      <sheetName val="4.1.6_Const tanque 250m³"/>
      <sheetName val="4.1.7_Opt redes dist"/>
    </sheetNames>
    <sheetDataSet>
      <sheetData sheetId="0">
        <row r="18">
          <cell r="D18">
            <v>566700</v>
          </cell>
        </row>
      </sheetData>
      <sheetData sheetId="1">
        <row r="8">
          <cell r="R8">
            <v>221817.13225453833</v>
          </cell>
        </row>
      </sheetData>
      <sheetData sheetId="2"/>
      <sheetData sheetId="3">
        <row r="4">
          <cell r="C4">
            <v>0.311</v>
          </cell>
        </row>
        <row r="9">
          <cell r="D9">
            <v>0.67800000000000005</v>
          </cell>
        </row>
        <row r="12">
          <cell r="D12">
            <v>63394.84</v>
          </cell>
        </row>
        <row r="13">
          <cell r="D13">
            <v>47546.13</v>
          </cell>
        </row>
        <row r="14">
          <cell r="D14">
            <v>31697.42</v>
          </cell>
        </row>
        <row r="59">
          <cell r="D59">
            <v>86768</v>
          </cell>
        </row>
        <row r="61">
          <cell r="D61">
            <v>84800</v>
          </cell>
        </row>
        <row r="62">
          <cell r="D62">
            <v>84800</v>
          </cell>
        </row>
        <row r="63">
          <cell r="D63">
            <v>25000</v>
          </cell>
        </row>
        <row r="456">
          <cell r="D456">
            <v>31319.999999999996</v>
          </cell>
        </row>
        <row r="490">
          <cell r="D490">
            <v>849550</v>
          </cell>
        </row>
        <row r="497">
          <cell r="D497">
            <v>30000</v>
          </cell>
        </row>
        <row r="504">
          <cell r="D504">
            <v>500</v>
          </cell>
        </row>
        <row r="505">
          <cell r="D505">
            <v>6380.0000000000009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BASE"/>
      <sheetName val="BASE CTOS"/>
      <sheetName val="APU BOMBEO"/>
      <sheetName val="APU PTAR"/>
      <sheetName val="BASE_CTOS"/>
      <sheetName val="APU_BOMBEO"/>
      <sheetName val="APU_PTAR"/>
      <sheetName val="BASE_CTOS2"/>
      <sheetName val="APU_BOMBEO2"/>
      <sheetName val="APU_PTAR2"/>
      <sheetName val="BASE_CTOS1"/>
      <sheetName val="APU_BOMBEO1"/>
      <sheetName val="APU_PTAR1"/>
    </sheetNames>
    <sheetDataSet>
      <sheetData sheetId="0" refreshError="1"/>
      <sheetData sheetId="1" refreshError="1">
        <row r="13">
          <cell r="C13">
            <v>340000</v>
          </cell>
        </row>
        <row r="16">
          <cell r="C16">
            <v>60000</v>
          </cell>
        </row>
        <row r="23">
          <cell r="C23">
            <v>2400</v>
          </cell>
        </row>
        <row r="41">
          <cell r="C41">
            <v>35000</v>
          </cell>
        </row>
        <row r="47">
          <cell r="C47">
            <v>62000</v>
          </cell>
        </row>
        <row r="50">
          <cell r="C50">
            <v>25000</v>
          </cell>
        </row>
        <row r="51">
          <cell r="C51">
            <v>25000</v>
          </cell>
        </row>
      </sheetData>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
      <sheetName val="FORMATO_ACOM_ACTO_REVES"/>
      <sheetName val="FORMATO_ACOM_ACDTO_FRENTE2"/>
      <sheetName val="FORMATO_ACOM_ACTO_REVES2"/>
      <sheetName val="FORMATO_ACOM_ACDTO_FRENTE1"/>
      <sheetName val="FORMATO_ACOM_ACTO_REVES1"/>
    </sheetNames>
    <sheetDataSet>
      <sheetData sheetId="0">
        <row r="8">
          <cell r="M8" t="str">
            <v xml:space="preserve">    ACOMETIDAS ACUEDUCTO</v>
          </cell>
        </row>
      </sheetData>
      <sheetData sheetId="1" refreshError="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Formulario N_ 4"/>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Formulario_N__4"/>
      <sheetName val="Formulario_N°_42"/>
      <sheetName val="CAPITULO_II2"/>
      <sheetName val="CAPITULO_III2"/>
      <sheetName val="CAPITULO_IV2"/>
      <sheetName val="CAPITULO_V_2"/>
      <sheetName val="CAPITULO_VI2"/>
      <sheetName val="AUXILIAR_CONCRETOS2"/>
      <sheetName val="CAPITULO_VII2"/>
      <sheetName val="CAPITULO_VIII2"/>
      <sheetName val="CAPITULO_IX2"/>
      <sheetName val="AUXILIAR_MEZCLA_Y_TRITURACION2"/>
      <sheetName val="Formulario_N__42"/>
      <sheetName val="Formulario_N°_41"/>
      <sheetName val="CAPITULO_II1"/>
      <sheetName val="CAPITULO_III1"/>
      <sheetName val="CAPITULO_IV1"/>
      <sheetName val="CAPITULO_V_1"/>
      <sheetName val="CAPITULO_VI1"/>
      <sheetName val="AUXILIAR_CONCRETOS1"/>
      <sheetName val="CAPITULO_VII1"/>
      <sheetName val="CAPITULO_VIII1"/>
      <sheetName val="CAPITULO_IX1"/>
      <sheetName val="AUXILIAR_MEZCLA_Y_TRITURACION1"/>
      <sheetName val="Formulario_N__41"/>
    </sheetNames>
    <sheetDataSet>
      <sheetData sheetId="0" refreshError="1">
        <row r="129">
          <cell r="F129">
            <v>0.22</v>
          </cell>
        </row>
        <row r="130">
          <cell r="F130">
            <v>0.03</v>
          </cell>
        </row>
        <row r="131">
          <cell r="F131">
            <v>0.05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2">
          <cell r="D2">
            <v>17269.396666666667</v>
          </cell>
        </row>
        <row r="3">
          <cell r="D3">
            <v>17269.396666666667</v>
          </cell>
        </row>
      </sheetData>
      <sheetData sheetId="11" refreshError="1">
        <row r="5">
          <cell r="D5">
            <v>40000</v>
          </cell>
        </row>
        <row r="10">
          <cell r="D10">
            <v>80000</v>
          </cell>
        </row>
        <row r="27">
          <cell r="D27">
            <v>3300</v>
          </cell>
        </row>
      </sheetData>
      <sheetData sheetId="12" refreshError="1"/>
      <sheetData sheetId="13"/>
      <sheetData sheetId="14">
        <row r="129">
          <cell r="F129">
            <v>0.22</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_AGRI"/>
      <sheetName val="CORR_DREN"/>
      <sheetName val="POZOS_"/>
      <sheetName val="RIEGO-CONDUCC_"/>
      <sheetName val="RIEGO_MOVIL"/>
      <sheetName val="POLIETILENO_"/>
      <sheetName val="GAS_"/>
      <sheetName val="REFERENCIAS_BANN"/>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1">
          <cell r="B1" t="str">
            <v>Sistema de Tubería y Accesorios</v>
          </cell>
        </row>
      </sheetData>
      <sheetData sheetId="20"/>
      <sheetData sheetId="21"/>
      <sheetData sheetId="22"/>
      <sheetData sheetId="23"/>
      <sheetData sheetId="24"/>
      <sheetData sheetId="25"/>
      <sheetData sheetId="26"/>
      <sheetData sheetId="27">
        <row r="1">
          <cell r="B1" t="str">
            <v>Sistema de Tubería y Accesorios</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DES_ALDO"/>
      <sheetName val="APU COLECTOR NORTE."/>
      <sheetName val="FORMULARIO AIU"/>
      <sheetName val="PRESTA"/>
      <sheetName val="BASE"/>
      <sheetName val="BASE CTOS"/>
      <sheetName val="1. SISTEMA  MEDIA FALDA"/>
      <sheetName val="APU MEDIA FALDA"/>
      <sheetName val="2. SISTEMA LOS GILES"/>
      <sheetName val="APU LOS GILES"/>
      <sheetName val="3. SISTEMA BATEA MOJADA"/>
      <sheetName val="APU BATEA MOJADA"/>
      <sheetName val="4.PTAP "/>
      <sheetName val="APU PTAP"/>
      <sheetName val="5. OPTIM TANQUES"/>
      <sheetName val="APU TANQUE"/>
      <sheetName val="6. REDES"/>
      <sheetName val="APU REDES"/>
      <sheetName val="7. MICROCUENCAS"/>
      <sheetName val="APU MICRO"/>
      <sheetName val="RESUMEN OBRAS"/>
      <sheetName val="APU_COLECTOR_NORTE_"/>
      <sheetName val="FORMULARIO_AIU"/>
      <sheetName val="BASE_CTOS"/>
      <sheetName val="1__SISTEMA__MEDIA_FALDA"/>
      <sheetName val="APU_MEDIA_FALDA"/>
      <sheetName val="2__SISTEMA_LOS_GILES"/>
      <sheetName val="APU_LOS_GILES"/>
      <sheetName val="3__SISTEMA_BATEA_MOJADA"/>
      <sheetName val="APU_BATEA_MOJADA"/>
      <sheetName val="4_PTAP_"/>
      <sheetName val="APU_PTAP"/>
      <sheetName val="5__OPTIM_TANQUES"/>
      <sheetName val="APU_TANQUE"/>
      <sheetName val="6__REDES"/>
      <sheetName val="APU_REDES"/>
      <sheetName val="7__MICROCUENCAS"/>
      <sheetName val="APU_MICRO"/>
      <sheetName val="RESUMEN_OBRAS"/>
      <sheetName val="APU_COLECTOR_NORTE_2"/>
      <sheetName val="FORMULARIO_AIU2"/>
      <sheetName val="BASE_CTOS2"/>
      <sheetName val="1__SISTEMA__MEDIA_FALDA2"/>
      <sheetName val="APU_MEDIA_FALDA2"/>
      <sheetName val="2__SISTEMA_LOS_GILES2"/>
      <sheetName val="APU_LOS_GILES2"/>
      <sheetName val="3__SISTEMA_BATEA_MOJADA2"/>
      <sheetName val="APU_BATEA_MOJADA2"/>
      <sheetName val="4_PTAP_2"/>
      <sheetName val="APU_PTAP2"/>
      <sheetName val="5__OPTIM_TANQUES2"/>
      <sheetName val="APU_TANQUE2"/>
      <sheetName val="6__REDES2"/>
      <sheetName val="APU_REDES2"/>
      <sheetName val="7__MICROCUENCAS2"/>
      <sheetName val="APU_MICRO2"/>
      <sheetName val="RESUMEN_OBRAS2"/>
      <sheetName val="APU_COLECTOR_NORTE_1"/>
      <sheetName val="FORMULARIO_AIU1"/>
      <sheetName val="BASE_CTOS1"/>
      <sheetName val="1__SISTEMA__MEDIA_FALDA1"/>
      <sheetName val="APU_MEDIA_FALDA1"/>
      <sheetName val="2__SISTEMA_LOS_GILES1"/>
      <sheetName val="APU_LOS_GILES1"/>
      <sheetName val="3__SISTEMA_BATEA_MOJADA1"/>
      <sheetName val="APU_BATEA_MOJADA1"/>
      <sheetName val="4_PTAP_1"/>
      <sheetName val="APU_PTAP1"/>
      <sheetName val="5__OPTIM_TANQUES1"/>
      <sheetName val="APU_TANQUE1"/>
      <sheetName val="6__REDES1"/>
      <sheetName val="APU_REDES1"/>
      <sheetName val="7__MICROCUENCAS1"/>
      <sheetName val="APU_MICRO1"/>
      <sheetName val="RESUMEN_OBRAS1"/>
    </sheetNames>
    <sheetDataSet>
      <sheetData sheetId="0"/>
      <sheetData sheetId="1"/>
      <sheetData sheetId="2">
        <row r="48">
          <cell r="G48">
            <v>0.22</v>
          </cell>
        </row>
      </sheetData>
      <sheetData sheetId="3"/>
      <sheetData sheetId="4">
        <row r="26">
          <cell r="D26">
            <v>3130</v>
          </cell>
        </row>
        <row r="137">
          <cell r="D137">
            <v>45820</v>
          </cell>
        </row>
        <row r="234">
          <cell r="D234">
            <v>91640</v>
          </cell>
        </row>
        <row r="503">
          <cell r="D503">
            <v>1500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8">
          <cell r="G48">
            <v>0.22</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48">
          <cell r="G48">
            <v>0.22</v>
          </cell>
        </row>
      </sheetData>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48">
          <cell r="G48">
            <v>0.22</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 val="AC2-AG96"/>
      <sheetName val="LISTA CÓDIGOS"/>
      <sheetName val="BASE APU"/>
      <sheetName val="MANO DE OBRA"/>
      <sheetName val="INSUMOS"/>
      <sheetName val="EQUIPOS"/>
      <sheetName val="MATERIALES"/>
      <sheetName val="ESTRUCTURAS"/>
      <sheetName val="TRANSPORTE"/>
    </sheetNames>
    <sheetDataSet>
      <sheetData sheetId="0"/>
      <sheetData sheetId="1" refreshError="1">
        <row r="7">
          <cell r="C7" t="str">
            <v>301, 301.A1</v>
          </cell>
          <cell r="D7">
            <v>1</v>
          </cell>
          <cell r="E7" t="str">
            <v>Corte, retiro y botada de pavimento:</v>
          </cell>
        </row>
        <row r="8">
          <cell r="C8">
            <v>0</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v>0</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v>0</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 sheetId="7" refreshError="1"/>
      <sheetData sheetId="8"/>
      <sheetData sheetId="9">
        <row r="7">
          <cell r="A7">
            <v>0</v>
          </cell>
        </row>
      </sheetData>
      <sheetData sheetId="10"/>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
      <sheetName val="FORMATO_ACOM_ALDO_REVES"/>
      <sheetName val="FORMATO_ACOM_ALDO__FRENTE2"/>
      <sheetName val="FORMATO_ACOM_ALDO_REVES2"/>
      <sheetName val="FORMATO_ACOM_ALDO__FRENTE1"/>
      <sheetName val="FORMATO_ACOM_ALDO_REVES1"/>
    </sheetNames>
    <sheetDataSet>
      <sheetData sheetId="0"/>
      <sheetData sheetId="1" refreshError="1"/>
      <sheetData sheetId="2"/>
      <sheetData sheetId="3"/>
      <sheetData sheetId="4"/>
      <sheetData sheetId="5"/>
      <sheetData sheetId="6"/>
      <sheetData sheetId="7"/>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2-AG96"/>
      <sheetName val="AC2_AG96"/>
    </sheetNames>
    <sheetDataSet>
      <sheetData sheetId="0"/>
      <sheetData sheetId="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2"/>
      <sheetName val="Aspecto_General_Obras1"/>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RESUMEN OBRAS "/>
      <sheetName val=" REDES DE DISTRI"/>
      <sheetName val="APU_Redes"/>
      <sheetName val="OPTIMIZACIÓN"/>
      <sheetName val="APU OPTIMIZACIÓN"/>
      <sheetName val="PTAP"/>
      <sheetName val="APU PTAP"/>
      <sheetName val="Tanque de Almacenamiento"/>
      <sheetName val="APU TAL"/>
      <sheetName val="ESTAC.  REGULA"/>
      <sheetName val="APU ESTC REGUL "/>
      <sheetName val="REDES ALCANTARILLADO"/>
      <sheetName val="APU REDES ALCANTARILLADO"/>
      <sheetName val="VIA"/>
      <sheetName val="APU VIA"/>
      <sheetName val="SENDEROS"/>
      <sheetName val="APU SENDEROS"/>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BASE_CTOS"/>
      <sheetName val="BASE_CTOS2"/>
      <sheetName val="BASE_CTOS1"/>
      <sheetName val="Tabla 1.1"/>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APU BOMBEO Y L. IMPUL."/>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sheetData sheetId="23" refreshError="1"/>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APU BOMBEO Y L. IMPUL."/>
      <sheetName val="RESUMEN OBRAS "/>
      <sheetName val="OPTIMIZACIÓN"/>
      <sheetName val="APU OPTIMIZACIÓN"/>
      <sheetName val="PTAP"/>
      <sheetName val="APU PTAP"/>
      <sheetName val="Tanque de Almacenamiento"/>
      <sheetName val="APU TAL"/>
      <sheetName val=" REDES DE DISTRI"/>
      <sheetName val="APU_Redes"/>
      <sheetName val="ESTAC.  REGULA"/>
      <sheetName val="APU ESTC REGUL "/>
      <sheetName val="REDES ALCANTARILLADO"/>
      <sheetName val="APU REDES ALCANTARILLADO"/>
      <sheetName val="VIA"/>
      <sheetName val="APU VIA"/>
      <sheetName val="SENDEROS"/>
      <sheetName val="APU SENDEROS"/>
      <sheetName val="ResumenGeneral"/>
      <sheetName val="BOCATOMA"/>
      <sheetName val="APU BOCATOMA"/>
      <sheetName val="ADUCCIÓN"/>
      <sheetName val="APU ADUCCIÓN"/>
      <sheetName val="DESARENADOR"/>
      <sheetName val="APU DESARENADOR"/>
      <sheetName val="PLANTA DE TRATAMIENTO"/>
      <sheetName val="APU PLANTA DE TRATAMIENTO"/>
      <sheetName val="APU TANQUE ALMAC"/>
      <sheetName val="CASETA DE OPERACIONES"/>
      <sheetName val="APU CASETA DE OPERACIONES"/>
      <sheetName val="BASE_CTOS"/>
      <sheetName val="BASE_CTOS2"/>
      <sheetName val="BASE_CTOS1"/>
      <sheetName val="Hoja1"/>
      <sheetName val="Hoja2"/>
      <sheetName val="Hoja3"/>
      <sheetName val="Solicitud"/>
      <sheetName val="ID-01A"/>
      <sheetName val="ID-01B"/>
      <sheetName val="ID-01C"/>
      <sheetName val="ID-01D"/>
      <sheetName val="ID-01E"/>
      <sheetName val="ID-01F"/>
      <sheetName val="ID-02"/>
      <sheetName val="ID-03"/>
      <sheetName val="ID-05"/>
      <sheetName val="ID-06"/>
      <sheetName val="PE-01"/>
      <sheetName val="PE-02B"/>
      <sheetName val="PE-03"/>
      <sheetName val="PE-04"/>
      <sheetName val="PE-05A"/>
      <sheetName val="PE-05B"/>
      <sheetName val="PE-06"/>
      <sheetName val="PE-07B"/>
      <sheetName val="PE-07C"/>
      <sheetName val="PE-08A"/>
      <sheetName val="PE-08B"/>
      <sheetName val="PE-09(a)"/>
      <sheetName val="PE-09(b)"/>
      <sheetName val="PE-09(c)"/>
      <sheetName val="PE-10"/>
      <sheetName val="FS-01(h)"/>
      <sheetName val="FS-02"/>
      <sheetName val="FS-03"/>
      <sheetName val="FF-01"/>
      <sheetName val="FS-01(h) (2)"/>
      <sheetName val="FS-02 (2)"/>
      <sheetName val="FF-01 (2)"/>
      <sheetName val="POI Físico"/>
      <sheetName val="POI Financiero"/>
      <sheetName val="FLUJO DE FONDOS "/>
      <sheetName val="PRESTACIONES"/>
      <sheetName val="BASE SALARIOS"/>
      <sheetName val="BASE CONCRETOS"/>
      <sheetName val="CUADRO RESUMEN"/>
      <sheetName val="PRESUPUESTO"/>
      <sheetName val="APU"/>
      <sheetName val="Tabla 1.1"/>
      <sheetName val="CANALETA9"/>
      <sheetName val="FS-01(h)_(2)"/>
      <sheetName val="FS-02_(2)"/>
      <sheetName val="FF-01_(2)"/>
      <sheetName val="POI_Físico"/>
      <sheetName val="POI_Financiero"/>
      <sheetName val="FLUJO_DE_FONDOS_"/>
      <sheetName val="BASE_SALARIOS"/>
      <sheetName val="BASE_CONCRETOS"/>
      <sheetName val="CUADRO_RESUMEN"/>
      <sheetName val="RESUMEN_OBRAS_"/>
      <sheetName val="_REDES_DE_DISTRI"/>
      <sheetName val="APU_OPTIMIZACIÓN"/>
      <sheetName val="APU_PTAP"/>
      <sheetName val="Tanque_de_Almacenamiento"/>
      <sheetName val="APU_TAL"/>
      <sheetName val="ESTAC___REGULA"/>
      <sheetName val="APU_ESTC_REGUL_"/>
      <sheetName val="REDES_ALCANTARILLADO"/>
      <sheetName val="APU_REDES_ALCANTARILLADO"/>
      <sheetName val="APU_VIA"/>
      <sheetName val="APU_SENDEROS"/>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 val="4__G1_Norte2"/>
      <sheetName val="4__G1_Norte"/>
      <sheetName val="4__G1_Norte1"/>
    </sheetNames>
    <sheetDataSet>
      <sheetData sheetId="0">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 sheetId="2"/>
      <sheetData sheetId="3"/>
      <sheetData sheetId="4"/>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Hoja1_(2)2"/>
      <sheetName val="Hoja4_(2)2"/>
      <sheetName val="Hoja4_(3)2"/>
      <sheetName val="Hoja1_(2)1"/>
      <sheetName val="Hoja4_(2)1"/>
      <sheetName val="Hoja4_(3)1"/>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sheetData sheetId="15"/>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 val="BASE_CTOS"/>
      <sheetName val="BASE_CTOS2"/>
      <sheetName val="BASE_CTOS1"/>
    </sheetNames>
    <sheetDataSet>
      <sheetData sheetId="0" refreshError="1"/>
      <sheetData sheetId="1" refreshError="1"/>
      <sheetData sheetId="2">
        <row r="455">
          <cell r="D455">
            <v>53359.999999999993</v>
          </cell>
        </row>
      </sheetData>
      <sheetData sheetId="3" refreshError="1"/>
      <sheetData sheetId="4" refreshError="1"/>
      <sheetData sheetId="5" refreshError="1"/>
      <sheetData sheetId="6" refreshError="1"/>
      <sheetData sheetId="7"/>
      <sheetData sheetId="8"/>
      <sheetData sheetId="9"/>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1">
          <cell r="A1" t="str">
            <v>Name</v>
          </cell>
        </row>
      </sheetData>
      <sheetData sheetId="14"/>
      <sheetData sheetId="15"/>
      <sheetData sheetId="16"/>
      <sheetData sheetId="17"/>
      <sheetData sheetId="18"/>
      <sheetData sheetId="19"/>
      <sheetData sheetId="2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 val="PPTO_AREA_URBANA"/>
    </sheetNames>
    <sheetDataSet>
      <sheetData sheetId="0" refreshError="1"/>
      <sheetData sheetId="1" refreshError="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refreshError="1"/>
      <sheetData sheetId="4" refreshError="1"/>
      <sheetData sheetId="5"/>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 val="Condución_PVC"/>
      <sheetName val="PTO_BOCA-COND"/>
      <sheetName val="PTO_TANQ_DE_ALM"/>
      <sheetName val="PTO_REDES"/>
      <sheetName val="PTO_REDES_BA"/>
      <sheetName val="Inversión_Acdto"/>
      <sheetName val="CANT_OBRA_"/>
      <sheetName val="APU_"/>
      <sheetName val="Base_de_Diseño"/>
      <sheetName val="PTO REDES _x0002_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refreshError="1"/>
      <sheetData sheetId="12" refreshError="1"/>
      <sheetData sheetId="13"/>
      <sheetData sheetId="14"/>
      <sheetData sheetId="15"/>
      <sheetData sheetId="16"/>
      <sheetData sheetId="17"/>
      <sheetData sheetId="18"/>
      <sheetData sheetId="19">
        <row r="1">
          <cell r="A1" t="str">
            <v>Name</v>
          </cell>
        </row>
      </sheetData>
      <sheetData sheetId="20">
        <row r="1">
          <cell r="A1" t="str">
            <v>Name</v>
          </cell>
        </row>
      </sheetData>
      <sheetData sheetId="21">
        <row r="1">
          <cell r="A1" t="str">
            <v>Name</v>
          </cell>
        </row>
      </sheetData>
      <sheetData sheetId="22">
        <row r="1">
          <cell r="A1" t="str">
            <v>Name</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s>
    <sheetDataSet>
      <sheetData sheetId="0" refreshError="1"/>
      <sheetData sheetId="1" refreshError="1"/>
      <sheetData sheetId="2" refreshError="1">
        <row r="24">
          <cell r="A24">
            <v>41</v>
          </cell>
          <cell r="B24" t="str">
            <v>C23</v>
          </cell>
          <cell r="C24" t="str">
            <v>C24</v>
          </cell>
          <cell r="G24" t="str">
            <v/>
          </cell>
          <cell r="J24" t="str">
            <v/>
          </cell>
          <cell r="K24" t="str">
            <v/>
          </cell>
          <cell r="L24" t="str">
            <v/>
          </cell>
          <cell r="M24" t="str">
            <v/>
          </cell>
          <cell r="N24" t="str">
            <v/>
          </cell>
          <cell r="O24" t="str">
            <v/>
          </cell>
          <cell r="P24" t="str">
            <v/>
          </cell>
          <cell r="Q24">
            <v>0.14000000000000001</v>
          </cell>
          <cell r="S24">
            <v>0.14000000000000001</v>
          </cell>
          <cell r="T24">
            <v>98</v>
          </cell>
          <cell r="U24">
            <v>55</v>
          </cell>
          <cell r="V24">
            <v>0.68799999999999994</v>
          </cell>
          <cell r="X24" t="str">
            <v/>
          </cell>
          <cell r="Y24" t="str">
            <v/>
          </cell>
          <cell r="AA24" t="str">
            <v/>
          </cell>
          <cell r="AB24" t="str">
            <v/>
          </cell>
          <cell r="AC24">
            <v>0.58479999999999999</v>
          </cell>
          <cell r="AD24">
            <v>8.1872E-2</v>
          </cell>
          <cell r="AE24">
            <v>0.36391863839017491</v>
          </cell>
          <cell r="AF24">
            <v>0.39191863839017493</v>
          </cell>
          <cell r="AG24">
            <v>0.40591863839017495</v>
          </cell>
          <cell r="AH24">
            <v>1.5</v>
          </cell>
          <cell r="AI24">
            <v>34.4</v>
          </cell>
          <cell r="AJ24">
            <v>2.73</v>
          </cell>
          <cell r="AK24">
            <v>8</v>
          </cell>
          <cell r="AL24">
            <v>0.2</v>
          </cell>
          <cell r="AM24">
            <v>1.4E-2</v>
          </cell>
          <cell r="AN24">
            <v>2.6416015625000004E-2</v>
          </cell>
          <cell r="AO24">
            <v>3.125E-2</v>
          </cell>
          <cell r="AP24">
            <v>0.132080078125</v>
          </cell>
          <cell r="AQ24">
            <v>0.61072897398997683</v>
          </cell>
          <cell r="AR24">
            <v>1.4466834904916968</v>
          </cell>
          <cell r="AS24">
            <v>0.28711075111550549</v>
          </cell>
          <cell r="AT24">
            <v>1.901069723093016E-2</v>
          </cell>
          <cell r="AU24">
            <v>4.5426712855930168E-2</v>
          </cell>
          <cell r="AV24">
            <v>1.6044969145610353</v>
          </cell>
          <cell r="AW24">
            <v>50.406757194924396</v>
          </cell>
          <cell r="AX24">
            <v>2.9757915078715665E-2</v>
          </cell>
          <cell r="AY24">
            <v>63.606269545937934</v>
          </cell>
          <cell r="AZ24" t="b">
            <v>0</v>
          </cell>
          <cell r="BA24" t="str">
            <v/>
          </cell>
          <cell r="BB24">
            <v>1E-3</v>
          </cell>
          <cell r="BC24">
            <v>0</v>
          </cell>
          <cell r="BD24">
            <v>0</v>
          </cell>
          <cell r="BE24">
            <v>1E-3</v>
          </cell>
          <cell r="BF24" t="str">
            <v/>
          </cell>
          <cell r="BG24">
            <v>2.6748963180841235E-2</v>
          </cell>
          <cell r="BH24">
            <v>5.9999999999999991</v>
          </cell>
          <cell r="BI24">
            <v>1.2</v>
          </cell>
          <cell r="BJ24">
            <v>2.3094556883468089E-2</v>
          </cell>
          <cell r="BK24">
            <v>5.4344556883468093E-2</v>
          </cell>
          <cell r="BL24">
            <v>7.4482604539801915E-6</v>
          </cell>
          <cell r="BM24">
            <v>6.5222406172706485E-2</v>
          </cell>
          <cell r="BN24">
            <v>0</v>
          </cell>
          <cell r="BO24">
            <v>701.46299999999997</v>
          </cell>
          <cell r="BP24">
            <v>700.52299999999991</v>
          </cell>
          <cell r="BQ24">
            <v>701.66300000000001</v>
          </cell>
          <cell r="BR24">
            <v>700.72299999999996</v>
          </cell>
          <cell r="BS24">
            <v>702.86300000000006</v>
          </cell>
          <cell r="BT24">
            <v>701.923</v>
          </cell>
          <cell r="BU24" t="b">
            <v>0</v>
          </cell>
          <cell r="BV24">
            <v>1.2000000000000455</v>
          </cell>
          <cell r="BW24">
            <v>1.2000000000000455</v>
          </cell>
          <cell r="BX24">
            <v>1.4000000000000454</v>
          </cell>
          <cell r="BY24">
            <v>200</v>
          </cell>
          <cell r="BZ24">
            <v>0.65</v>
          </cell>
          <cell r="CA24">
            <v>0.25</v>
          </cell>
          <cell r="CB24">
            <v>1.2000000000000455</v>
          </cell>
          <cell r="CC24">
            <v>1.517237881576035</v>
          </cell>
          <cell r="CD24">
            <v>1346.1693104283372</v>
          </cell>
          <cell r="CE24">
            <v>7.2123844739336085E-2</v>
          </cell>
          <cell r="CF24">
            <v>595.02171909952267</v>
          </cell>
          <cell r="CG24">
            <v>1941.1910295278599</v>
          </cell>
          <cell r="CH24">
            <v>1.5</v>
          </cell>
          <cell r="CI24">
            <v>2243</v>
          </cell>
          <cell r="CJ24">
            <v>1.2981660919713731</v>
          </cell>
          <cell r="CK24">
            <v>1.5</v>
          </cell>
          <cell r="CL24">
            <v>1</v>
          </cell>
          <cell r="CM24">
            <v>2</v>
          </cell>
        </row>
        <row r="25">
          <cell r="A25">
            <v>42</v>
          </cell>
          <cell r="B25" t="str">
            <v>C24</v>
          </cell>
          <cell r="C25" t="str">
            <v>C25</v>
          </cell>
          <cell r="F25">
            <v>0</v>
          </cell>
          <cell r="G25" t="str">
            <v/>
          </cell>
          <cell r="J25" t="str">
            <v/>
          </cell>
          <cell r="K25" t="str">
            <v/>
          </cell>
          <cell r="L25" t="str">
            <v/>
          </cell>
          <cell r="M25" t="str">
            <v/>
          </cell>
          <cell r="N25" t="str">
            <v/>
          </cell>
          <cell r="O25" t="str">
            <v/>
          </cell>
          <cell r="P25" t="str">
            <v/>
          </cell>
          <cell r="Q25">
            <v>0.06</v>
          </cell>
          <cell r="R25">
            <v>2.29</v>
          </cell>
          <cell r="S25">
            <v>2.4900000000000002</v>
          </cell>
          <cell r="T25">
            <v>98</v>
          </cell>
          <cell r="U25">
            <v>976</v>
          </cell>
          <cell r="V25">
            <v>0.68799999999999994</v>
          </cell>
          <cell r="X25">
            <v>0</v>
          </cell>
          <cell r="Y25" t="str">
            <v/>
          </cell>
          <cell r="AA25">
            <v>0</v>
          </cell>
          <cell r="AB25" t="str">
            <v/>
          </cell>
          <cell r="AC25">
            <v>0.58479999999999999</v>
          </cell>
          <cell r="AD25">
            <v>1.4561519999999999</v>
          </cell>
          <cell r="AE25">
            <v>5.2413768138950738</v>
          </cell>
          <cell r="AF25">
            <v>5.739376813895074</v>
          </cell>
          <cell r="AG25">
            <v>5.9883768138950737</v>
          </cell>
          <cell r="AH25">
            <v>5.9883768138950737</v>
          </cell>
          <cell r="AI25">
            <v>21.41</v>
          </cell>
          <cell r="AJ25">
            <v>12.42</v>
          </cell>
          <cell r="AK25">
            <v>8</v>
          </cell>
          <cell r="AL25">
            <v>0.2</v>
          </cell>
          <cell r="AM25">
            <v>1.4E-2</v>
          </cell>
          <cell r="AN25">
            <v>3.604583740234376E-2</v>
          </cell>
          <cell r="AO25">
            <v>6.5625000000000003E-2</v>
          </cell>
          <cell r="AP25">
            <v>0.18022918701171878</v>
          </cell>
          <cell r="AQ25">
            <v>1.5544337415645531</v>
          </cell>
          <cell r="AR25">
            <v>3.1326009684718326</v>
          </cell>
          <cell r="AS25">
            <v>1.6910176312454894</v>
          </cell>
          <cell r="AT25">
            <v>0.12315312216688967</v>
          </cell>
          <cell r="AU25">
            <v>0.15919895956923344</v>
          </cell>
          <cell r="AV25">
            <v>3.4223022332959703</v>
          </cell>
          <cell r="AW25">
            <v>107.51479554486565</v>
          </cell>
          <cell r="AX25">
            <v>5.569816492276302E-2</v>
          </cell>
          <cell r="AY25">
            <v>110.01375000885056</v>
          </cell>
          <cell r="AZ25" t="str">
            <v>46°24'27''</v>
          </cell>
          <cell r="BA25">
            <v>6.9982626934023706</v>
          </cell>
          <cell r="BB25">
            <v>0.114</v>
          </cell>
          <cell r="BC25">
            <v>0.01</v>
          </cell>
          <cell r="BD25">
            <v>2.4E-2</v>
          </cell>
          <cell r="BE25">
            <v>0.14799999999999999</v>
          </cell>
          <cell r="BF25">
            <v>0.14799999999999999</v>
          </cell>
          <cell r="BG25" t="str">
            <v/>
          </cell>
          <cell r="BH25" t="str">
            <v/>
          </cell>
          <cell r="BI25" t="str">
            <v/>
          </cell>
          <cell r="BJ25" t="str">
            <v/>
          </cell>
          <cell r="BK25" t="str">
            <v/>
          </cell>
          <cell r="BL25" t="str">
            <v/>
          </cell>
          <cell r="BM25" t="str">
            <v/>
          </cell>
          <cell r="BN25">
            <v>0.15</v>
          </cell>
          <cell r="BO25">
            <v>700.43299999999988</v>
          </cell>
          <cell r="BP25">
            <v>697.77299999999991</v>
          </cell>
          <cell r="BQ25">
            <v>700.63299999999992</v>
          </cell>
          <cell r="BR25">
            <v>697.97299999999996</v>
          </cell>
          <cell r="BS25">
            <v>701.923</v>
          </cell>
          <cell r="BT25">
            <v>699.173</v>
          </cell>
          <cell r="BU25" t="str">
            <v/>
          </cell>
          <cell r="BV25">
            <v>1.2900000000000773</v>
          </cell>
          <cell r="BW25">
            <v>1.2000000000000455</v>
          </cell>
          <cell r="BX25">
            <v>1.4900000000000773</v>
          </cell>
          <cell r="BY25">
            <v>200</v>
          </cell>
          <cell r="BZ25">
            <v>0.65</v>
          </cell>
          <cell r="CA25">
            <v>0.25</v>
          </cell>
          <cell r="CB25">
            <v>1.2450000000000614</v>
          </cell>
          <cell r="CC25">
            <v>1.5630104899036985</v>
          </cell>
          <cell r="CD25">
            <v>1386.7810571670566</v>
          </cell>
          <cell r="CE25">
            <v>6.7611691465736201E-2</v>
          </cell>
          <cell r="CF25">
            <v>557.7964545923237</v>
          </cell>
          <cell r="CG25">
            <v>1944.5775117593803</v>
          </cell>
          <cell r="CH25">
            <v>1.5</v>
          </cell>
          <cell r="CI25">
            <v>2243</v>
          </cell>
          <cell r="CJ25">
            <v>1.3004307925274501</v>
          </cell>
          <cell r="CK25">
            <v>1.5</v>
          </cell>
          <cell r="CL25">
            <v>1</v>
          </cell>
          <cell r="CM25">
            <v>2</v>
          </cell>
        </row>
        <row r="26">
          <cell r="A26">
            <v>43</v>
          </cell>
          <cell r="B26" t="str">
            <v>C25</v>
          </cell>
          <cell r="C26" t="str">
            <v>C26</v>
          </cell>
          <cell r="F26">
            <v>0</v>
          </cell>
          <cell r="G26" t="str">
            <v/>
          </cell>
          <cell r="J26" t="str">
            <v/>
          </cell>
          <cell r="K26" t="str">
            <v/>
          </cell>
          <cell r="L26" t="str">
            <v/>
          </cell>
          <cell r="M26" t="str">
            <v/>
          </cell>
          <cell r="N26" t="str">
            <v/>
          </cell>
          <cell r="O26" t="str">
            <v/>
          </cell>
          <cell r="P26" t="str">
            <v/>
          </cell>
          <cell r="S26">
            <v>2.4900000000000002</v>
          </cell>
          <cell r="T26">
            <v>98</v>
          </cell>
          <cell r="U26">
            <v>976</v>
          </cell>
          <cell r="V26">
            <v>0.68799999999999994</v>
          </cell>
          <cell r="X26">
            <v>0</v>
          </cell>
          <cell r="Y26" t="str">
            <v/>
          </cell>
          <cell r="AA26">
            <v>0</v>
          </cell>
          <cell r="AB26" t="str">
            <v/>
          </cell>
          <cell r="AC26">
            <v>0.58479999999999999</v>
          </cell>
          <cell r="AD26">
            <v>1.4561519999999999</v>
          </cell>
          <cell r="AE26">
            <v>5.2413768138950738</v>
          </cell>
          <cell r="AF26">
            <v>5.739376813895074</v>
          </cell>
          <cell r="AG26">
            <v>5.9883768138950737</v>
          </cell>
          <cell r="AH26">
            <v>5.9883768138950737</v>
          </cell>
          <cell r="AI26">
            <v>35.950000000000003</v>
          </cell>
          <cell r="AJ26">
            <v>15.24</v>
          </cell>
          <cell r="AK26">
            <v>8</v>
          </cell>
          <cell r="AL26">
            <v>0.2</v>
          </cell>
          <cell r="AM26">
            <v>1.4E-2</v>
          </cell>
          <cell r="AN26">
            <v>3.4239578247070315E-2</v>
          </cell>
          <cell r="AO26">
            <v>6.5625000000000003E-2</v>
          </cell>
          <cell r="AP26">
            <v>0.17119789123535156</v>
          </cell>
          <cell r="AQ26">
            <v>1.6739046051147981</v>
          </cell>
          <cell r="AR26">
            <v>3.465378469014496</v>
          </cell>
          <cell r="AS26">
            <v>1.9916482940709745</v>
          </cell>
          <cell r="AT26">
            <v>0.14281124500634698</v>
          </cell>
          <cell r="AU26">
            <v>0.17705082325341731</v>
          </cell>
          <cell r="AV26">
            <v>3.7909673693793788</v>
          </cell>
          <cell r="AW26">
            <v>119.09675237640882</v>
          </cell>
          <cell r="AX26">
            <v>5.0281613011315632E-2</v>
          </cell>
          <cell r="AY26">
            <v>124.83245362014297</v>
          </cell>
          <cell r="AZ26" t="str">
            <v>14°49'07''</v>
          </cell>
          <cell r="BA26">
            <v>23.069239201803441</v>
          </cell>
          <cell r="BB26">
            <v>1.7999999999999999E-2</v>
          </cell>
          <cell r="BC26">
            <v>2E-3</v>
          </cell>
          <cell r="BD26">
            <v>7.0000000000000001E-3</v>
          </cell>
          <cell r="BE26">
            <v>2.6999999999999996E-2</v>
          </cell>
          <cell r="BF26">
            <v>2.6999999999999996E-2</v>
          </cell>
          <cell r="BG26" t="str">
            <v/>
          </cell>
          <cell r="BH26" t="str">
            <v/>
          </cell>
          <cell r="BI26" t="str">
            <v/>
          </cell>
          <cell r="BJ26" t="str">
            <v/>
          </cell>
          <cell r="BK26" t="str">
            <v/>
          </cell>
          <cell r="BL26" t="str">
            <v/>
          </cell>
          <cell r="BM26" t="str">
            <v/>
          </cell>
          <cell r="BN26">
            <v>0.03</v>
          </cell>
          <cell r="BO26">
            <v>697.75299999999993</v>
          </cell>
          <cell r="BP26">
            <v>692.27299999999991</v>
          </cell>
          <cell r="BQ26">
            <v>697.95299999999997</v>
          </cell>
          <cell r="BR26">
            <v>692.47299999999996</v>
          </cell>
          <cell r="BS26">
            <v>699.173</v>
          </cell>
          <cell r="BT26">
            <v>693.673</v>
          </cell>
          <cell r="BU26" t="str">
            <v/>
          </cell>
          <cell r="BV26">
            <v>1.2200000000000273</v>
          </cell>
          <cell r="BW26">
            <v>1.2000000000000455</v>
          </cell>
          <cell r="BX26">
            <v>1.4200000000000272</v>
          </cell>
          <cell r="BY26">
            <v>200</v>
          </cell>
          <cell r="BZ26">
            <v>0.65</v>
          </cell>
          <cell r="CA26">
            <v>0.25</v>
          </cell>
          <cell r="CB26">
            <v>1.2100000000000364</v>
          </cell>
          <cell r="CC26">
            <v>1.5274699047851064</v>
          </cell>
          <cell r="CD26">
            <v>1355.2476730205858</v>
          </cell>
          <cell r="CE26">
            <v>7.1084511354439828E-2</v>
          </cell>
          <cell r="CF26">
            <v>586.44721867412864</v>
          </cell>
          <cell r="CG26">
            <v>1941.6948916947144</v>
          </cell>
          <cell r="CH26">
            <v>1.5</v>
          </cell>
          <cell r="CI26">
            <v>2243</v>
          </cell>
          <cell r="CJ26">
            <v>1.2985030483914719</v>
          </cell>
          <cell r="CK26">
            <v>1.5</v>
          </cell>
          <cell r="CL26">
            <v>1</v>
          </cell>
          <cell r="CM26">
            <v>2</v>
          </cell>
        </row>
        <row r="27">
          <cell r="A27">
            <v>44</v>
          </cell>
          <cell r="B27" t="str">
            <v>C26</v>
          </cell>
          <cell r="C27" t="str">
            <v>C27</v>
          </cell>
          <cell r="F27">
            <v>0</v>
          </cell>
          <cell r="G27" t="str">
            <v/>
          </cell>
          <cell r="J27" t="str">
            <v/>
          </cell>
          <cell r="K27" t="str">
            <v/>
          </cell>
          <cell r="L27" t="str">
            <v/>
          </cell>
          <cell r="M27" t="str">
            <v/>
          </cell>
          <cell r="N27" t="str">
            <v/>
          </cell>
          <cell r="O27" t="str">
            <v/>
          </cell>
          <cell r="P27" t="str">
            <v/>
          </cell>
          <cell r="R27">
            <v>1.82</v>
          </cell>
          <cell r="S27">
            <v>4.3100000000000005</v>
          </cell>
          <cell r="T27">
            <v>98</v>
          </cell>
          <cell r="U27">
            <v>1689</v>
          </cell>
          <cell r="V27">
            <v>0.68799999999999994</v>
          </cell>
          <cell r="X27">
            <v>0</v>
          </cell>
          <cell r="Y27" t="str">
            <v/>
          </cell>
          <cell r="AA27">
            <v>0</v>
          </cell>
          <cell r="AB27" t="str">
            <v/>
          </cell>
          <cell r="AC27">
            <v>0.58479999999999999</v>
          </cell>
          <cell r="AD27">
            <v>2.5204879999999998</v>
          </cell>
          <cell r="AE27">
            <v>8.7148022025667249</v>
          </cell>
          <cell r="AF27">
            <v>9.576802202566725</v>
          </cell>
          <cell r="AG27">
            <v>10.007802202566726</v>
          </cell>
          <cell r="AH27">
            <v>10.007802202566726</v>
          </cell>
          <cell r="AI27">
            <v>37.86</v>
          </cell>
          <cell r="AJ27">
            <v>2.37</v>
          </cell>
          <cell r="AK27">
            <v>8</v>
          </cell>
          <cell r="AL27">
            <v>0.2</v>
          </cell>
          <cell r="AM27">
            <v>1.4E-2</v>
          </cell>
          <cell r="AN27">
            <v>7.0972442626953139E-2</v>
          </cell>
          <cell r="AO27">
            <v>8.4375000000000006E-2</v>
          </cell>
          <cell r="AP27">
            <v>0.35486221313476568</v>
          </cell>
          <cell r="AQ27">
            <v>1.0022846586341174</v>
          </cell>
          <cell r="AR27">
            <v>1.3997963163271712</v>
          </cell>
          <cell r="AS27">
            <v>0.58002549139143122</v>
          </cell>
          <cell r="AT27">
            <v>5.1201556418619225E-2</v>
          </cell>
          <cell r="AU27">
            <v>0.12217399904557236</v>
          </cell>
          <cell r="AV27">
            <v>1.4949674462920284</v>
          </cell>
          <cell r="AW27">
            <v>46.965787466269312</v>
          </cell>
          <cell r="AX27">
            <v>0.21308707343093736</v>
          </cell>
          <cell r="AY27">
            <v>156.0577941306515</v>
          </cell>
          <cell r="AZ27" t="str">
            <v>31°13'31''</v>
          </cell>
          <cell r="BA27">
            <v>10.735626297086231</v>
          </cell>
          <cell r="BB27">
            <v>1E-3</v>
          </cell>
          <cell r="BC27">
            <v>1.7999999999999999E-2</v>
          </cell>
          <cell r="BD27">
            <v>5.0000000000000001E-3</v>
          </cell>
          <cell r="BE27">
            <v>2.4E-2</v>
          </cell>
          <cell r="BF27">
            <v>2.3E-2</v>
          </cell>
          <cell r="BG27" t="str">
            <v/>
          </cell>
          <cell r="BH27" t="str">
            <v/>
          </cell>
          <cell r="BI27" t="str">
            <v/>
          </cell>
          <cell r="BJ27" t="str">
            <v/>
          </cell>
          <cell r="BK27" t="str">
            <v/>
          </cell>
          <cell r="BL27" t="str">
            <v/>
          </cell>
          <cell r="BM27" t="str">
            <v/>
          </cell>
          <cell r="BN27">
            <v>0.02</v>
          </cell>
          <cell r="BO27">
            <v>692.25299999999993</v>
          </cell>
          <cell r="BP27">
            <v>691.35299999999995</v>
          </cell>
          <cell r="BQ27">
            <v>692.45299999999997</v>
          </cell>
          <cell r="BR27">
            <v>691.553</v>
          </cell>
          <cell r="BS27">
            <v>693.673</v>
          </cell>
          <cell r="BT27">
            <v>692.75300000000016</v>
          </cell>
          <cell r="BU27" t="str">
            <v/>
          </cell>
          <cell r="BV27">
            <v>1.2200000000000273</v>
          </cell>
          <cell r="BW27">
            <v>1.2000000000001592</v>
          </cell>
          <cell r="BX27">
            <v>1.4200000000000272</v>
          </cell>
          <cell r="BY27">
            <v>200</v>
          </cell>
          <cell r="BZ27">
            <v>0.65</v>
          </cell>
          <cell r="CA27">
            <v>0.25</v>
          </cell>
          <cell r="CB27">
            <v>1.2100000000000932</v>
          </cell>
          <cell r="CC27">
            <v>1.5274699047851645</v>
          </cell>
          <cell r="CD27">
            <v>1355.2476730206374</v>
          </cell>
          <cell r="CE27">
            <v>7.1084511354432722E-2</v>
          </cell>
          <cell r="CF27">
            <v>586.44721867406997</v>
          </cell>
          <cell r="CG27">
            <v>1941.6948916947074</v>
          </cell>
          <cell r="CH27">
            <v>1.5</v>
          </cell>
          <cell r="CI27">
            <v>2243</v>
          </cell>
          <cell r="CJ27">
            <v>1.2985030483914672</v>
          </cell>
          <cell r="CK27">
            <v>1.5</v>
          </cell>
          <cell r="CL27">
            <v>1</v>
          </cell>
          <cell r="CM27">
            <v>2</v>
          </cell>
        </row>
        <row r="28">
          <cell r="A28">
            <v>45</v>
          </cell>
          <cell r="B28" t="str">
            <v>C27</v>
          </cell>
          <cell r="C28" t="str">
            <v>C28</v>
          </cell>
          <cell r="F28">
            <v>0</v>
          </cell>
          <cell r="G28" t="str">
            <v/>
          </cell>
          <cell r="J28" t="str">
            <v/>
          </cell>
          <cell r="K28" t="str">
            <v/>
          </cell>
          <cell r="L28" t="str">
            <v/>
          </cell>
          <cell r="M28" t="str">
            <v/>
          </cell>
          <cell r="N28" t="str">
            <v/>
          </cell>
          <cell r="O28" t="str">
            <v/>
          </cell>
          <cell r="P28" t="str">
            <v/>
          </cell>
          <cell r="S28">
            <v>4.3100000000000005</v>
          </cell>
          <cell r="T28">
            <v>98</v>
          </cell>
          <cell r="U28">
            <v>1689</v>
          </cell>
          <cell r="V28">
            <v>0.68799999999999994</v>
          </cell>
          <cell r="X28">
            <v>0</v>
          </cell>
          <cell r="Y28" t="str">
            <v/>
          </cell>
          <cell r="AA28">
            <v>0</v>
          </cell>
          <cell r="AB28" t="str">
            <v/>
          </cell>
          <cell r="AC28">
            <v>0.58479999999999999</v>
          </cell>
          <cell r="AD28">
            <v>2.5204879999999998</v>
          </cell>
          <cell r="AE28">
            <v>8.7148022025667249</v>
          </cell>
          <cell r="AF28">
            <v>9.576802202566725</v>
          </cell>
          <cell r="AG28">
            <v>10.007802202566726</v>
          </cell>
          <cell r="AH28">
            <v>10.007802202566726</v>
          </cell>
          <cell r="AI28">
            <v>10.66</v>
          </cell>
          <cell r="AJ28">
            <v>28.34</v>
          </cell>
          <cell r="AK28">
            <v>8</v>
          </cell>
          <cell r="AL28">
            <v>0.2</v>
          </cell>
          <cell r="AM28">
            <v>1.4E-2</v>
          </cell>
          <cell r="AN28">
            <v>3.7921905517578125E-2</v>
          </cell>
          <cell r="AO28">
            <v>8.4375000000000006E-2</v>
          </cell>
          <cell r="AP28">
            <v>0.18960952758789063</v>
          </cell>
          <cell r="AQ28">
            <v>2.4151515023277716</v>
          </cell>
          <cell r="AR28">
            <v>4.739217407238173</v>
          </cell>
          <cell r="AS28">
            <v>4.0204471941531734</v>
          </cell>
          <cell r="AT28">
            <v>0.29729647192640635</v>
          </cell>
          <cell r="AU28">
            <v>0.33521837744398447</v>
          </cell>
          <cell r="AV28">
            <v>5.1696064879540211</v>
          </cell>
          <cell r="AW28">
            <v>162.40797764506488</v>
          </cell>
          <cell r="AX28">
            <v>6.1621370745951379E-2</v>
          </cell>
          <cell r="AY28">
            <v>209.63757846663421</v>
          </cell>
          <cell r="AZ28" t="str">
            <v>53°34'47''</v>
          </cell>
          <cell r="BA28">
            <v>5.9415948551823039</v>
          </cell>
          <cell r="BB28">
            <v>0.21299999999999999</v>
          </cell>
          <cell r="BC28">
            <v>2.5000000000000001E-2</v>
          </cell>
          <cell r="BD28">
            <v>0.06</v>
          </cell>
          <cell r="BE28">
            <v>0.29799999999999999</v>
          </cell>
          <cell r="BF28">
            <v>0.29799999999999999</v>
          </cell>
          <cell r="BG28">
            <v>0.17846555509173276</v>
          </cell>
          <cell r="BH28">
            <v>5.9999999999999991</v>
          </cell>
          <cell r="BI28">
            <v>1.2</v>
          </cell>
          <cell r="BJ28">
            <v>0.74048335383162911</v>
          </cell>
          <cell r="BK28">
            <v>0.82485835383162909</v>
          </cell>
          <cell r="BL28">
            <v>1.1824847743831498E-3</v>
          </cell>
          <cell r="BM28">
            <v>0.99124900632721458</v>
          </cell>
          <cell r="BN28">
            <v>0.92</v>
          </cell>
          <cell r="BO28">
            <v>690.84299999999996</v>
          </cell>
          <cell r="BP28">
            <v>687.82299999999998</v>
          </cell>
          <cell r="BQ28">
            <v>691.04300000000001</v>
          </cell>
          <cell r="BR28">
            <v>688.02300000000002</v>
          </cell>
          <cell r="BS28">
            <v>692.75300000000016</v>
          </cell>
          <cell r="BT28">
            <v>689.22299999999996</v>
          </cell>
          <cell r="BU28" t="str">
            <v/>
          </cell>
          <cell r="BV28">
            <v>1.7100000000001501</v>
          </cell>
          <cell r="BW28">
            <v>1.1999999999999318</v>
          </cell>
          <cell r="BX28">
            <v>1.91000000000015</v>
          </cell>
          <cell r="BY28">
            <v>200</v>
          </cell>
          <cell r="BZ28">
            <v>0.65</v>
          </cell>
          <cell r="CA28">
            <v>0.25</v>
          </cell>
          <cell r="CB28">
            <v>1.4550000000000409</v>
          </cell>
          <cell r="CC28">
            <v>1.7676352489324805</v>
          </cell>
          <cell r="CD28">
            <v>1568.3343746153434</v>
          </cell>
          <cell r="CE28">
            <v>5.1142665311504576E-2</v>
          </cell>
          <cell r="CF28">
            <v>421.92698881991276</v>
          </cell>
          <cell r="CG28">
            <v>1990.2613634352563</v>
          </cell>
          <cell r="CH28">
            <v>1.5</v>
          </cell>
          <cell r="CI28">
            <v>2243</v>
          </cell>
          <cell r="CJ28">
            <v>1.3309817410400733</v>
          </cell>
          <cell r="CK28">
            <v>1.5</v>
          </cell>
          <cell r="CL28">
            <v>1</v>
          </cell>
          <cell r="CM28">
            <v>2</v>
          </cell>
        </row>
        <row r="29">
          <cell r="A29">
            <v>46</v>
          </cell>
          <cell r="B29" t="str">
            <v>C28</v>
          </cell>
          <cell r="C29" t="str">
            <v>C13</v>
          </cell>
          <cell r="F29">
            <v>0</v>
          </cell>
          <cell r="G29" t="str">
            <v/>
          </cell>
          <cell r="J29" t="str">
            <v/>
          </cell>
          <cell r="K29" t="str">
            <v/>
          </cell>
          <cell r="L29" t="str">
            <v/>
          </cell>
          <cell r="M29" t="str">
            <v/>
          </cell>
          <cell r="N29" t="str">
            <v/>
          </cell>
          <cell r="O29" t="str">
            <v/>
          </cell>
          <cell r="P29" t="str">
            <v/>
          </cell>
          <cell r="S29">
            <v>4.3100000000000005</v>
          </cell>
          <cell r="T29">
            <v>98</v>
          </cell>
          <cell r="U29">
            <v>1689</v>
          </cell>
          <cell r="V29">
            <v>0.68799999999999994</v>
          </cell>
          <cell r="X29">
            <v>0</v>
          </cell>
          <cell r="Y29" t="str">
            <v/>
          </cell>
          <cell r="AA29">
            <v>0</v>
          </cell>
          <cell r="AB29" t="str">
            <v/>
          </cell>
          <cell r="AC29">
            <v>0.58479999999999999</v>
          </cell>
          <cell r="AD29">
            <v>2.5204879999999998</v>
          </cell>
          <cell r="AE29">
            <v>8.7148022025667249</v>
          </cell>
          <cell r="AF29">
            <v>9.576802202566725</v>
          </cell>
          <cell r="AG29">
            <v>10.007802202566726</v>
          </cell>
          <cell r="AH29">
            <v>10.007802202566726</v>
          </cell>
          <cell r="AI29">
            <v>23.71</v>
          </cell>
          <cell r="AJ29">
            <v>3.58</v>
          </cell>
          <cell r="AK29">
            <v>8</v>
          </cell>
          <cell r="AL29">
            <v>0.2</v>
          </cell>
          <cell r="AM29">
            <v>1.4E-2</v>
          </cell>
          <cell r="AN29">
            <v>6.3768768310546856E-2</v>
          </cell>
          <cell r="AO29">
            <v>8.4375000000000006E-2</v>
          </cell>
          <cell r="AP29">
            <v>0.31884384155273426</v>
          </cell>
          <cell r="AQ29">
            <v>1.1605158588573394</v>
          </cell>
          <cell r="AR29">
            <v>1.721215988286543</v>
          </cell>
          <cell r="AS29">
            <v>0.79996836719410802</v>
          </cell>
          <cell r="AT29">
            <v>6.8644090655422429E-2</v>
          </cell>
          <cell r="AU29">
            <v>0.13241285896596927</v>
          </cell>
          <cell r="AV29">
            <v>1.837380386461664</v>
          </cell>
          <cell r="AW29">
            <v>57.723007239579395</v>
          </cell>
          <cell r="AX29">
            <v>0.17337631355603725</v>
          </cell>
          <cell r="AY29">
            <v>166.92567948968951</v>
          </cell>
          <cell r="AZ29" t="str">
            <v>42°42'43''</v>
          </cell>
          <cell r="BA29">
            <v>7.6724561551686419</v>
          </cell>
          <cell r="BB29">
            <v>1E-3</v>
          </cell>
          <cell r="BC29">
            <v>4.5999999999999999E-2</v>
          </cell>
          <cell r="BD29">
            <v>6.5000000000000002E-2</v>
          </cell>
          <cell r="BE29">
            <v>0.112</v>
          </cell>
          <cell r="BF29">
            <v>0.111</v>
          </cell>
          <cell r="BG29" t="str">
            <v/>
          </cell>
          <cell r="BH29" t="str">
            <v/>
          </cell>
          <cell r="BI29" t="str">
            <v/>
          </cell>
          <cell r="BJ29" t="str">
            <v/>
          </cell>
          <cell r="BK29" t="str">
            <v/>
          </cell>
          <cell r="BL29" t="str">
            <v/>
          </cell>
          <cell r="BM29" t="str">
            <v/>
          </cell>
          <cell r="BN29">
            <v>0.11</v>
          </cell>
          <cell r="BO29">
            <v>687.76299999999992</v>
          </cell>
          <cell r="BP29">
            <v>686.9129999999999</v>
          </cell>
          <cell r="BQ29">
            <v>687.96299999999997</v>
          </cell>
          <cell r="BR29">
            <v>687.11299999999994</v>
          </cell>
          <cell r="BS29">
            <v>689.22299999999996</v>
          </cell>
          <cell r="BT29">
            <v>688.11300000000006</v>
          </cell>
          <cell r="BU29" t="str">
            <v/>
          </cell>
          <cell r="BV29">
            <v>1.2599999999999909</v>
          </cell>
          <cell r="BW29">
            <v>1.0000000000001137</v>
          </cell>
          <cell r="BX29">
            <v>1.4599999999999909</v>
          </cell>
          <cell r="BY29">
            <v>200</v>
          </cell>
          <cell r="BZ29">
            <v>0.65</v>
          </cell>
          <cell r="CA29">
            <v>0.25</v>
          </cell>
          <cell r="CB29">
            <v>1.1300000000000523</v>
          </cell>
          <cell r="CC29">
            <v>1.4446357810494874</v>
          </cell>
          <cell r="CD29">
            <v>1281.7530967361579</v>
          </cell>
          <cell r="CE29">
            <v>8.0049116323609004E-2</v>
          </cell>
          <cell r="CF29">
            <v>660.40520966977431</v>
          </cell>
          <cell r="CG29">
            <v>1942.1583064059323</v>
          </cell>
          <cell r="CH29">
            <v>1.5</v>
          </cell>
          <cell r="CI29">
            <v>2243</v>
          </cell>
          <cell r="CJ29">
            <v>1.2988129556883186</v>
          </cell>
          <cell r="CK29">
            <v>1.5</v>
          </cell>
          <cell r="CL29">
            <v>1</v>
          </cell>
          <cell r="CM29">
            <v>2</v>
          </cell>
        </row>
        <row r="30">
          <cell r="A30">
            <v>47</v>
          </cell>
          <cell r="B30" t="str">
            <v>C13</v>
          </cell>
          <cell r="C30" t="str">
            <v>C14</v>
          </cell>
          <cell r="D30">
            <v>0.3</v>
          </cell>
          <cell r="E30">
            <v>0.81999999999999962</v>
          </cell>
          <cell r="F30">
            <v>1.1199999999999997</v>
          </cell>
          <cell r="G30">
            <v>5</v>
          </cell>
          <cell r="J30" t="str">
            <v/>
          </cell>
          <cell r="K30">
            <v>1.0409620105724</v>
          </cell>
          <cell r="L30">
            <v>1.0409620105724</v>
          </cell>
          <cell r="M30">
            <v>3</v>
          </cell>
          <cell r="N30">
            <v>471.90281881227315</v>
          </cell>
          <cell r="O30">
            <v>0.62662245173484554</v>
          </cell>
          <cell r="P30">
            <v>331.18948946129882</v>
          </cell>
          <cell r="Q30">
            <v>0.3</v>
          </cell>
          <cell r="R30">
            <v>8.2100000000000009</v>
          </cell>
          <cell r="S30">
            <v>12.820000000000002</v>
          </cell>
          <cell r="T30">
            <v>98</v>
          </cell>
          <cell r="U30">
            <v>5025</v>
          </cell>
          <cell r="V30">
            <v>0.68799999999999994</v>
          </cell>
          <cell r="X30">
            <v>0</v>
          </cell>
          <cell r="Y30" t="str">
            <v/>
          </cell>
          <cell r="AA30">
            <v>0</v>
          </cell>
          <cell r="AB30" t="str">
            <v/>
          </cell>
          <cell r="AC30">
            <v>0.58479999999999999</v>
          </cell>
          <cell r="AD30">
            <v>7.4971360000000011</v>
          </cell>
          <cell r="AE30">
            <v>23.931354558715341</v>
          </cell>
          <cell r="AF30">
            <v>23.931354558715341</v>
          </cell>
          <cell r="AG30">
            <v>25.213354558715341</v>
          </cell>
          <cell r="AH30">
            <v>356.40284402001419</v>
          </cell>
          <cell r="AI30">
            <v>74.069999999999993</v>
          </cell>
          <cell r="AJ30">
            <v>0.49</v>
          </cell>
          <cell r="AK30">
            <v>18</v>
          </cell>
          <cell r="AL30">
            <v>0.45</v>
          </cell>
          <cell r="AM30">
            <v>1.4E-2</v>
          </cell>
          <cell r="AN30">
            <v>0</v>
          </cell>
          <cell r="AO30" t="str">
            <v/>
          </cell>
          <cell r="AP30" t="str">
            <v/>
          </cell>
          <cell r="AQ30" t="str">
            <v/>
          </cell>
          <cell r="AR30" t="str">
            <v/>
          </cell>
          <cell r="AS30" t="str">
            <v/>
          </cell>
          <cell r="AT30">
            <v>0</v>
          </cell>
          <cell r="AU30" t="str">
            <v/>
          </cell>
          <cell r="AV30">
            <v>1.1671964236528531</v>
          </cell>
          <cell r="AW30">
            <v>185.63457031085673</v>
          </cell>
          <cell r="AX30" t="str">
            <v/>
          </cell>
          <cell r="AY30">
            <v>120.48880343979978</v>
          </cell>
          <cell r="AZ30" t="str">
            <v>46°26'13''</v>
          </cell>
          <cell r="BA30">
            <v>3.1081370028379447</v>
          </cell>
          <cell r="BB30" t="str">
            <v/>
          </cell>
          <cell r="BC30" t="str">
            <v/>
          </cell>
          <cell r="BD30" t="str">
            <v/>
          </cell>
          <cell r="BE30" t="str">
            <v/>
          </cell>
          <cell r="BF30">
            <v>0</v>
          </cell>
          <cell r="BG30">
            <v>0.83695201556002952</v>
          </cell>
          <cell r="BH30">
            <v>2.6666666666666665</v>
          </cell>
          <cell r="BI30">
            <v>1.2</v>
          </cell>
          <cell r="BJ30" t="str">
            <v/>
          </cell>
          <cell r="BK30" t="str">
            <v/>
          </cell>
          <cell r="BL30" t="str">
            <v/>
          </cell>
          <cell r="BM30">
            <v>1.1004840207873858</v>
          </cell>
          <cell r="BN30" t="str">
            <v/>
          </cell>
          <cell r="BO30">
            <v>686.87299999999993</v>
          </cell>
          <cell r="BP30">
            <v>686.51299999999992</v>
          </cell>
          <cell r="BQ30">
            <v>687.32299999999998</v>
          </cell>
          <cell r="BR30">
            <v>686.96299999999997</v>
          </cell>
          <cell r="BS30">
            <v>688.11300000000006</v>
          </cell>
          <cell r="BT30">
            <v>689.41300000000001</v>
          </cell>
          <cell r="BU30" t="str">
            <v/>
          </cell>
          <cell r="BV30">
            <v>0.79000000000007731</v>
          </cell>
          <cell r="BW30">
            <v>2.4500000000000455</v>
          </cell>
          <cell r="BX30">
            <v>1.2400000000000773</v>
          </cell>
          <cell r="BY30">
            <v>450</v>
          </cell>
          <cell r="BZ30">
            <v>0.96250000000000002</v>
          </cell>
          <cell r="CA30">
            <v>0.5625</v>
          </cell>
          <cell r="CB30">
            <v>1.6200000000000614</v>
          </cell>
          <cell r="CC30">
            <v>1.4066499719909016</v>
          </cell>
          <cell r="CD30">
            <v>2736.571583790862</v>
          </cell>
          <cell r="CE30">
            <v>9.2702451954917886E-2</v>
          </cell>
          <cell r="CF30">
            <v>764.79522862807255</v>
          </cell>
          <cell r="CG30">
            <v>3501.3668124189344</v>
          </cell>
          <cell r="CH30">
            <v>1.5</v>
          </cell>
          <cell r="CI30">
            <v>4487</v>
          </cell>
          <cell r="CJ30">
            <v>1.1705037260147986</v>
          </cell>
          <cell r="CK30">
            <v>1.5</v>
          </cell>
          <cell r="CL30">
            <v>2</v>
          </cell>
          <cell r="CM30">
            <v>2</v>
          </cell>
        </row>
        <row r="31">
          <cell r="A31">
            <v>48</v>
          </cell>
          <cell r="B31" t="str">
            <v>C14</v>
          </cell>
          <cell r="C31" t="str">
            <v>C15</v>
          </cell>
          <cell r="F31">
            <v>1.1199999999999997</v>
          </cell>
          <cell r="G31">
            <v>5</v>
          </cell>
          <cell r="J31" t="str">
            <v/>
          </cell>
          <cell r="K31">
            <v>0.1114086862725861</v>
          </cell>
          <cell r="L31">
            <v>3.1114086862725863</v>
          </cell>
          <cell r="M31">
            <v>3.1114086862725863</v>
          </cell>
          <cell r="N31">
            <v>469.45924466702473</v>
          </cell>
          <cell r="O31">
            <v>0.62989898989898918</v>
          </cell>
          <cell r="P31">
            <v>331.19733249624136</v>
          </cell>
          <cell r="S31">
            <v>12.820000000000002</v>
          </cell>
          <cell r="T31">
            <v>98</v>
          </cell>
          <cell r="U31">
            <v>5025</v>
          </cell>
          <cell r="V31">
            <v>0.68799999999999994</v>
          </cell>
          <cell r="X31">
            <v>0</v>
          </cell>
          <cell r="Y31" t="str">
            <v/>
          </cell>
          <cell r="AA31">
            <v>0</v>
          </cell>
          <cell r="AB31" t="str">
            <v/>
          </cell>
          <cell r="AC31">
            <v>0.58479999999999999</v>
          </cell>
          <cell r="AD31">
            <v>7.4971360000000011</v>
          </cell>
          <cell r="AE31">
            <v>23.931354558715341</v>
          </cell>
          <cell r="AF31">
            <v>23.931354558715341</v>
          </cell>
          <cell r="AG31">
            <v>25.213354558715341</v>
          </cell>
          <cell r="AH31">
            <v>356.41068705495672</v>
          </cell>
          <cell r="AI31">
            <v>7.92</v>
          </cell>
          <cell r="AJ31">
            <v>0.49</v>
          </cell>
          <cell r="AK31">
            <v>18</v>
          </cell>
          <cell r="AL31">
            <v>0.45</v>
          </cell>
          <cell r="AM31">
            <v>1.4E-2</v>
          </cell>
          <cell r="AN31">
            <v>0</v>
          </cell>
          <cell r="AO31" t="str">
            <v/>
          </cell>
          <cell r="AP31" t="str">
            <v/>
          </cell>
          <cell r="AQ31" t="str">
            <v/>
          </cell>
          <cell r="AR31" t="str">
            <v/>
          </cell>
          <cell r="AS31" t="str">
            <v/>
          </cell>
          <cell r="AT31">
            <v>0</v>
          </cell>
          <cell r="AU31" t="str">
            <v/>
          </cell>
          <cell r="AV31">
            <v>1.1671964236528531</v>
          </cell>
          <cell r="AW31">
            <v>185.63457031085673</v>
          </cell>
          <cell r="AX31" t="str">
            <v/>
          </cell>
          <cell r="AY31">
            <v>171.69793098169856</v>
          </cell>
          <cell r="AZ31" t="str">
            <v>51°12'33''</v>
          </cell>
          <cell r="BA31">
            <v>2.7823125836732552</v>
          </cell>
          <cell r="BB31" t="str">
            <v/>
          </cell>
          <cell r="BC31" t="str">
            <v/>
          </cell>
          <cell r="BD31" t="str">
            <v/>
          </cell>
          <cell r="BE31" t="str">
            <v/>
          </cell>
          <cell r="BF31">
            <v>0</v>
          </cell>
          <cell r="BG31">
            <v>0.83697043360582635</v>
          </cell>
          <cell r="BH31">
            <v>2.6666666666666665</v>
          </cell>
          <cell r="BI31">
            <v>1.2</v>
          </cell>
          <cell r="BJ31" t="str">
            <v/>
          </cell>
          <cell r="BK31" t="str">
            <v/>
          </cell>
          <cell r="BL31" t="str">
            <v/>
          </cell>
          <cell r="BM31">
            <v>1.1005158192416571</v>
          </cell>
          <cell r="BN31" t="str">
            <v/>
          </cell>
          <cell r="BO31">
            <v>686.51299999999992</v>
          </cell>
          <cell r="BP31">
            <v>686.47299999999996</v>
          </cell>
          <cell r="BQ31">
            <v>686.96299999999997</v>
          </cell>
          <cell r="BR31">
            <v>686.923</v>
          </cell>
          <cell r="BS31">
            <v>689.41300000000001</v>
          </cell>
          <cell r="BT31">
            <v>689.03300000000013</v>
          </cell>
          <cell r="BU31" t="str">
            <v/>
          </cell>
          <cell r="BV31">
            <v>2.4500000000000455</v>
          </cell>
          <cell r="BW31">
            <v>2.1100000000001273</v>
          </cell>
          <cell r="BX31">
            <v>2.9000000000000457</v>
          </cell>
          <cell r="BY31">
            <v>450</v>
          </cell>
          <cell r="BZ31">
            <v>0.96250000000000002</v>
          </cell>
          <cell r="CA31">
            <v>0.5625</v>
          </cell>
          <cell r="CB31">
            <v>2.2800000000000864</v>
          </cell>
          <cell r="CC31">
            <v>1.8461750726099502</v>
          </cell>
          <cell r="CD31">
            <v>3591.6470643061298</v>
          </cell>
          <cell r="CE31">
            <v>4.9082623821784632E-2</v>
          </cell>
          <cell r="CF31">
            <v>404.9316465297232</v>
          </cell>
          <cell r="CG31">
            <v>3996.5787108358531</v>
          </cell>
          <cell r="CH31">
            <v>1.5</v>
          </cell>
          <cell r="CI31">
            <v>4487</v>
          </cell>
          <cell r="CJ31">
            <v>1.3360526111552886</v>
          </cell>
          <cell r="CK31">
            <v>1.5</v>
          </cell>
          <cell r="CL31">
            <v>2</v>
          </cell>
          <cell r="CM31">
            <v>2</v>
          </cell>
        </row>
        <row r="32">
          <cell r="A32">
            <v>49</v>
          </cell>
          <cell r="B32" t="str">
            <v>C15</v>
          </cell>
          <cell r="C32" t="str">
            <v>C16</v>
          </cell>
          <cell r="F32">
            <v>1.1199999999999997</v>
          </cell>
          <cell r="G32">
            <v>5</v>
          </cell>
          <cell r="J32" t="str">
            <v/>
          </cell>
          <cell r="K32">
            <v>3.8589780837585699E-2</v>
          </cell>
          <cell r="L32">
            <v>3.149998467110172</v>
          </cell>
          <cell r="M32">
            <v>3.149998467110172</v>
          </cell>
          <cell r="N32">
            <v>468.61830850381955</v>
          </cell>
          <cell r="O32">
            <v>0.66974137931034572</v>
          </cell>
          <cell r="P32">
            <v>351.51544098432061</v>
          </cell>
          <cell r="S32">
            <v>12.820000000000002</v>
          </cell>
          <cell r="T32">
            <v>98</v>
          </cell>
          <cell r="U32">
            <v>5025</v>
          </cell>
          <cell r="V32">
            <v>0.68799999999999994</v>
          </cell>
          <cell r="X32">
            <v>0</v>
          </cell>
          <cell r="Y32" t="str">
            <v/>
          </cell>
          <cell r="AA32">
            <v>0</v>
          </cell>
          <cell r="AB32" t="str">
            <v/>
          </cell>
          <cell r="AC32">
            <v>0.58479999999999999</v>
          </cell>
          <cell r="AD32">
            <v>7.4971360000000011</v>
          </cell>
          <cell r="AE32">
            <v>23.931354558715341</v>
          </cell>
          <cell r="AF32">
            <v>23.931354558715341</v>
          </cell>
          <cell r="AG32">
            <v>25.213354558715341</v>
          </cell>
          <cell r="AH32">
            <v>376.72879554303597</v>
          </cell>
          <cell r="AI32">
            <v>5.22</v>
          </cell>
          <cell r="AJ32">
            <v>40.07</v>
          </cell>
          <cell r="AK32">
            <v>18</v>
          </cell>
          <cell r="AL32">
            <v>0.45</v>
          </cell>
          <cell r="AM32">
            <v>1.4E-2</v>
          </cell>
          <cell r="AN32">
            <v>0</v>
          </cell>
          <cell r="AO32" t="str">
            <v/>
          </cell>
          <cell r="AP32" t="str">
            <v/>
          </cell>
          <cell r="AQ32" t="str">
            <v/>
          </cell>
          <cell r="AR32" t="str">
            <v/>
          </cell>
          <cell r="AS32" t="str">
            <v/>
          </cell>
          <cell r="AT32">
            <v>0</v>
          </cell>
          <cell r="AU32" t="str">
            <v/>
          </cell>
          <cell r="AV32">
            <v>10.554935394568046</v>
          </cell>
          <cell r="AW32">
            <v>1678.6899419186741</v>
          </cell>
          <cell r="AX32" t="str">
            <v/>
          </cell>
          <cell r="AY32">
            <v>150.5004077340291</v>
          </cell>
          <cell r="AZ32" t="str">
            <v>21°11'51''</v>
          </cell>
          <cell r="BA32">
            <v>7.1254554098055687</v>
          </cell>
          <cell r="BB32" t="str">
            <v/>
          </cell>
          <cell r="BC32" t="str">
            <v/>
          </cell>
          <cell r="BD32" t="str">
            <v/>
          </cell>
          <cell r="BE32" t="str">
            <v/>
          </cell>
          <cell r="BF32">
            <v>0</v>
          </cell>
          <cell r="BG32" t="str">
            <v/>
          </cell>
          <cell r="BH32" t="str">
            <v/>
          </cell>
          <cell r="BI32" t="str">
            <v/>
          </cell>
          <cell r="BJ32" t="str">
            <v/>
          </cell>
          <cell r="BK32" t="str">
            <v/>
          </cell>
          <cell r="BL32" t="str">
            <v/>
          </cell>
          <cell r="BM32" t="str">
            <v/>
          </cell>
          <cell r="BN32">
            <v>0.1</v>
          </cell>
          <cell r="BO32">
            <v>686.37299999999993</v>
          </cell>
          <cell r="BP32">
            <v>684.2829999999999</v>
          </cell>
          <cell r="BQ32">
            <v>686.82299999999998</v>
          </cell>
          <cell r="BR32">
            <v>684.73299999999995</v>
          </cell>
          <cell r="BS32">
            <v>689.03300000000013</v>
          </cell>
          <cell r="BT32">
            <v>684.62300000000005</v>
          </cell>
          <cell r="BU32" t="str">
            <v/>
          </cell>
          <cell r="BV32">
            <v>2.2100000000001501</v>
          </cell>
          <cell r="BW32">
            <v>-0.10999999999989996</v>
          </cell>
          <cell r="BX32">
            <v>2.6600000000001502</v>
          </cell>
          <cell r="BY32">
            <v>450</v>
          </cell>
          <cell r="BZ32">
            <v>0.96250000000000002</v>
          </cell>
          <cell r="CA32">
            <v>0.5625</v>
          </cell>
          <cell r="CB32">
            <v>1.0500000000001251</v>
          </cell>
          <cell r="CC32">
            <v>0.96987335878849579</v>
          </cell>
          <cell r="CD32">
            <v>1886.8431567093255</v>
          </cell>
          <cell r="CE32">
            <v>0.19554065331898984</v>
          </cell>
          <cell r="CF32">
            <v>1613.2103898816663</v>
          </cell>
          <cell r="CG32">
            <v>3500.0535465909916</v>
          </cell>
          <cell r="CH32">
            <v>1.5</v>
          </cell>
          <cell r="CI32">
            <v>4487</v>
          </cell>
          <cell r="CJ32">
            <v>1.1700647024485151</v>
          </cell>
          <cell r="CK32">
            <v>1.5</v>
          </cell>
          <cell r="CL32">
            <v>2</v>
          </cell>
          <cell r="CM32">
            <v>2</v>
          </cell>
        </row>
        <row r="33">
          <cell r="A33">
            <v>50</v>
          </cell>
          <cell r="B33" t="str">
            <v>C16</v>
          </cell>
          <cell r="C33" t="str">
            <v>C17</v>
          </cell>
          <cell r="F33">
            <v>1.1199999999999997</v>
          </cell>
          <cell r="G33">
            <v>5</v>
          </cell>
          <cell r="J33" t="str">
            <v/>
          </cell>
          <cell r="K33">
            <v>0.48517237035901284</v>
          </cell>
          <cell r="L33">
            <v>3.6351708374691847</v>
          </cell>
          <cell r="M33">
            <v>3.6351708374691847</v>
          </cell>
          <cell r="N33">
            <v>458.27944425352018</v>
          </cell>
          <cell r="O33">
            <v>0.64210396039604045</v>
          </cell>
          <cell r="P33">
            <v>329.57461165807547</v>
          </cell>
          <cell r="S33">
            <v>12.820000000000002</v>
          </cell>
          <cell r="T33">
            <v>98</v>
          </cell>
          <cell r="U33">
            <v>5025</v>
          </cell>
          <cell r="V33">
            <v>0.68799999999999994</v>
          </cell>
          <cell r="X33">
            <v>0</v>
          </cell>
          <cell r="Y33" t="str">
            <v/>
          </cell>
          <cell r="AA33">
            <v>0</v>
          </cell>
          <cell r="AB33" t="str">
            <v/>
          </cell>
          <cell r="AC33">
            <v>0.58479999999999999</v>
          </cell>
          <cell r="AD33">
            <v>7.4971360000000011</v>
          </cell>
          <cell r="AE33">
            <v>23.931354558715341</v>
          </cell>
          <cell r="AF33">
            <v>23.931354558715341</v>
          </cell>
          <cell r="AG33">
            <v>25.213354558715341</v>
          </cell>
          <cell r="AH33">
            <v>354.78796621679084</v>
          </cell>
          <cell r="AI33">
            <v>4.04</v>
          </cell>
          <cell r="AJ33">
            <v>26.1</v>
          </cell>
          <cell r="AK33">
            <v>18</v>
          </cell>
          <cell r="AL33">
            <v>0.45</v>
          </cell>
          <cell r="AM33">
            <v>1.4E-2</v>
          </cell>
          <cell r="AN33">
            <v>0</v>
          </cell>
          <cell r="AO33" t="str">
            <v/>
          </cell>
          <cell r="AP33" t="str">
            <v/>
          </cell>
          <cell r="AQ33" t="str">
            <v/>
          </cell>
          <cell r="AR33" t="str">
            <v/>
          </cell>
          <cell r="AS33" t="str">
            <v/>
          </cell>
          <cell r="AT33">
            <v>0</v>
          </cell>
          <cell r="AU33" t="str">
            <v/>
          </cell>
          <cell r="AV33">
            <v>8.5185595128479807</v>
          </cell>
          <cell r="AW33">
            <v>1354.8183517269902</v>
          </cell>
          <cell r="AX33" t="str">
            <v/>
          </cell>
          <cell r="AY33">
            <v>150.4994376613574</v>
          </cell>
          <cell r="AZ33" t="str">
            <v>00°00'00''</v>
          </cell>
          <cell r="BA33">
            <v>1000</v>
          </cell>
          <cell r="BB33" t="str">
            <v/>
          </cell>
          <cell r="BC33" t="str">
            <v/>
          </cell>
          <cell r="BD33" t="str">
            <v/>
          </cell>
          <cell r="BE33" t="str">
            <v/>
          </cell>
          <cell r="BF33">
            <v>0</v>
          </cell>
          <cell r="BG33" t="str">
            <v/>
          </cell>
          <cell r="BH33" t="str">
            <v/>
          </cell>
          <cell r="BI33" t="str">
            <v/>
          </cell>
          <cell r="BJ33" t="str">
            <v/>
          </cell>
          <cell r="BK33" t="str">
            <v/>
          </cell>
          <cell r="BL33" t="str">
            <v/>
          </cell>
          <cell r="BM33" t="str">
            <v/>
          </cell>
          <cell r="BN33" t="str">
            <v/>
          </cell>
          <cell r="BO33">
            <v>683.88299999999992</v>
          </cell>
          <cell r="BP33">
            <v>682.83299999999997</v>
          </cell>
          <cell r="BQ33">
            <v>684.33299999999997</v>
          </cell>
          <cell r="BR33">
            <v>683.28300000000002</v>
          </cell>
          <cell r="BS33">
            <v>684.62300000000005</v>
          </cell>
          <cell r="BT33">
            <v>683.44299999999998</v>
          </cell>
          <cell r="BU33" t="str">
            <v/>
          </cell>
          <cell r="BV33">
            <v>0.29000000000007731</v>
          </cell>
          <cell r="BW33">
            <v>0.15999999999996817</v>
          </cell>
          <cell r="BX33">
            <v>0.74000000000007726</v>
          </cell>
          <cell r="BY33">
            <v>450</v>
          </cell>
          <cell r="BZ33">
            <v>0.96250000000000002</v>
          </cell>
          <cell r="CA33">
            <v>0.5625</v>
          </cell>
          <cell r="CB33">
            <v>0.22500000000002274</v>
          </cell>
          <cell r="CC33">
            <v>0.22785683862238518</v>
          </cell>
          <cell r="CD33">
            <v>443.28479875054001</v>
          </cell>
          <cell r="CE33">
            <v>0.86521412866045633</v>
          </cell>
          <cell r="CF33">
            <v>9279.4215298833951</v>
          </cell>
          <cell r="CG33">
            <v>9722.7063286339344</v>
          </cell>
          <cell r="CH33">
            <v>1.5</v>
          </cell>
          <cell r="CI33">
            <v>4487</v>
          </cell>
          <cell r="CJ33">
            <v>3.2502918415312911</v>
          </cell>
          <cell r="CK33">
            <v>4</v>
          </cell>
          <cell r="CL33">
            <v>2</v>
          </cell>
          <cell r="CM33">
            <v>2</v>
          </cell>
        </row>
        <row r="34">
          <cell r="A34">
            <v>51</v>
          </cell>
          <cell r="B34" t="str">
            <v>C17</v>
          </cell>
          <cell r="C34" t="str">
            <v>C18</v>
          </cell>
          <cell r="D34">
            <v>0.09</v>
          </cell>
          <cell r="F34">
            <v>1.2099999999999997</v>
          </cell>
          <cell r="G34">
            <v>5</v>
          </cell>
          <cell r="J34" t="str">
            <v/>
          </cell>
          <cell r="K34">
            <v>7.674231238376758E-2</v>
          </cell>
          <cell r="L34">
            <v>3.7119131498529523</v>
          </cell>
          <cell r="M34">
            <v>3.7119131498529523</v>
          </cell>
          <cell r="N34">
            <v>456.68279766231387</v>
          </cell>
          <cell r="O34">
            <v>0.6266236233907243</v>
          </cell>
          <cell r="P34">
            <v>346.26355758776015</v>
          </cell>
          <cell r="Q34">
            <v>0.09</v>
          </cell>
          <cell r="S34">
            <v>12.910000000000002</v>
          </cell>
          <cell r="T34">
            <v>98</v>
          </cell>
          <cell r="U34">
            <v>5060</v>
          </cell>
          <cell r="V34">
            <v>0.68799999999999994</v>
          </cell>
          <cell r="X34">
            <v>0</v>
          </cell>
          <cell r="Y34" t="str">
            <v/>
          </cell>
          <cell r="AA34">
            <v>0</v>
          </cell>
          <cell r="AB34" t="str">
            <v/>
          </cell>
          <cell r="AC34">
            <v>0.58479999999999999</v>
          </cell>
          <cell r="AD34">
            <v>7.5497680000000011</v>
          </cell>
          <cell r="AE34">
            <v>24.087004676164803</v>
          </cell>
          <cell r="AF34">
            <v>24.087004676164803</v>
          </cell>
          <cell r="AG34">
            <v>25.378004676164803</v>
          </cell>
          <cell r="AH34">
            <v>371.64156226392492</v>
          </cell>
          <cell r="AI34">
            <v>64.47</v>
          </cell>
          <cell r="AJ34">
            <v>0.62</v>
          </cell>
          <cell r="AK34">
            <v>18</v>
          </cell>
          <cell r="AL34">
            <v>0.45</v>
          </cell>
          <cell r="AM34">
            <v>1.4E-2</v>
          </cell>
          <cell r="AN34">
            <v>0</v>
          </cell>
          <cell r="AO34" t="str">
            <v/>
          </cell>
          <cell r="AP34" t="str">
            <v/>
          </cell>
          <cell r="AQ34" t="str">
            <v/>
          </cell>
          <cell r="AR34" t="str">
            <v/>
          </cell>
          <cell r="AS34" t="str">
            <v/>
          </cell>
          <cell r="AT34">
            <v>0</v>
          </cell>
          <cell r="AU34" t="str">
            <v/>
          </cell>
          <cell r="AV34">
            <v>1.3129305471944275</v>
          </cell>
          <cell r="AW34">
            <v>208.81258118806932</v>
          </cell>
          <cell r="AX34" t="str">
            <v/>
          </cell>
          <cell r="AY34">
            <v>208.24170826422633</v>
          </cell>
          <cell r="AZ34" t="str">
            <v>57°44'32''</v>
          </cell>
          <cell r="BA34">
            <v>2.4182077430262381</v>
          </cell>
          <cell r="BB34" t="str">
            <v/>
          </cell>
          <cell r="BC34" t="str">
            <v/>
          </cell>
          <cell r="BD34" t="str">
            <v/>
          </cell>
          <cell r="BE34" t="str">
            <v/>
          </cell>
          <cell r="BF34">
            <v>0</v>
          </cell>
          <cell r="BG34">
            <v>0.87273757721530154</v>
          </cell>
          <cell r="BH34">
            <v>2.6666666666666665</v>
          </cell>
          <cell r="BI34">
            <v>1.2</v>
          </cell>
          <cell r="BJ34" t="str">
            <v/>
          </cell>
          <cell r="BK34" t="str">
            <v/>
          </cell>
          <cell r="BL34" t="str">
            <v/>
          </cell>
          <cell r="BM34">
            <v>1.1635873442743006</v>
          </cell>
          <cell r="BN34" t="str">
            <v/>
          </cell>
          <cell r="BO34">
            <v>683.00299999999993</v>
          </cell>
          <cell r="BP34">
            <v>682.60299999999995</v>
          </cell>
          <cell r="BQ34">
            <v>683.45299999999997</v>
          </cell>
          <cell r="BR34">
            <v>683.053</v>
          </cell>
          <cell r="BS34">
            <v>683.44299999999998</v>
          </cell>
          <cell r="BT34">
            <v>684.57300000000009</v>
          </cell>
          <cell r="BU34" t="str">
            <v/>
          </cell>
          <cell r="BV34">
            <v>-9.9999999999909051E-3</v>
          </cell>
          <cell r="BW34">
            <v>1.5200000000000955</v>
          </cell>
          <cell r="BX34">
            <v>0.44000000000000911</v>
          </cell>
          <cell r="BY34">
            <v>450</v>
          </cell>
          <cell r="BZ34">
            <v>0.96250000000000002</v>
          </cell>
          <cell r="CA34">
            <v>0.5625</v>
          </cell>
          <cell r="CB34">
            <v>0.7550000000000523</v>
          </cell>
          <cell r="CC34">
            <v>0.72046281976272386</v>
          </cell>
          <cell r="CD34">
            <v>1401.626644153703</v>
          </cell>
          <cell r="CE34">
            <v>0.32021685538789268</v>
          </cell>
          <cell r="CF34">
            <v>2905.9679626451261</v>
          </cell>
          <cell r="CG34">
            <v>4307.5946067988289</v>
          </cell>
          <cell r="CH34">
            <v>1.5</v>
          </cell>
          <cell r="CI34">
            <v>4487</v>
          </cell>
          <cell r="CJ34">
            <v>1.4400249409846764</v>
          </cell>
          <cell r="CK34">
            <v>1.5</v>
          </cell>
          <cell r="CL34">
            <v>2</v>
          </cell>
          <cell r="CM34">
            <v>2</v>
          </cell>
        </row>
        <row r="35">
          <cell r="A35">
            <v>52</v>
          </cell>
          <cell r="B35" t="str">
            <v>C18</v>
          </cell>
          <cell r="C35" t="str">
            <v>C19</v>
          </cell>
          <cell r="D35">
            <v>0.59</v>
          </cell>
          <cell r="E35">
            <v>2.21</v>
          </cell>
          <cell r="F35">
            <v>4.01</v>
          </cell>
          <cell r="G35">
            <v>5</v>
          </cell>
          <cell r="J35" t="str">
            <v/>
          </cell>
          <cell r="K35">
            <v>4.9682638660320799E-2</v>
          </cell>
          <cell r="L35">
            <v>3.7615957885132731</v>
          </cell>
          <cell r="M35">
            <v>3.7615957885132731</v>
          </cell>
          <cell r="N35">
            <v>455.65463229924131</v>
          </cell>
          <cell r="O35">
            <v>0.64050518134715029</v>
          </cell>
          <cell r="P35">
            <v>1170.3151030989034</v>
          </cell>
          <cell r="Q35">
            <v>0.59</v>
          </cell>
          <cell r="R35">
            <v>2.21</v>
          </cell>
          <cell r="S35">
            <v>15.71</v>
          </cell>
          <cell r="T35">
            <v>98</v>
          </cell>
          <cell r="U35">
            <v>6158</v>
          </cell>
          <cell r="V35">
            <v>0.68799999999999994</v>
          </cell>
          <cell r="X35">
            <v>0</v>
          </cell>
          <cell r="Y35" t="str">
            <v/>
          </cell>
          <cell r="AA35">
            <v>0</v>
          </cell>
          <cell r="AB35" t="str">
            <v/>
          </cell>
          <cell r="AC35">
            <v>0.58479999999999999</v>
          </cell>
          <cell r="AD35">
            <v>9.1872080000000018</v>
          </cell>
          <cell r="AE35">
            <v>28.892419965387656</v>
          </cell>
          <cell r="AF35">
            <v>28.892419965387656</v>
          </cell>
          <cell r="AG35">
            <v>30.463419965387658</v>
          </cell>
          <cell r="AH35">
            <v>1200.778523064291</v>
          </cell>
          <cell r="AI35">
            <v>19.3</v>
          </cell>
          <cell r="AJ35">
            <v>14.58</v>
          </cell>
          <cell r="AK35">
            <v>28</v>
          </cell>
          <cell r="AL35">
            <v>0.70000000000000007</v>
          </cell>
          <cell r="AM35">
            <v>1.2999999999999999E-2</v>
          </cell>
          <cell r="AN35">
            <v>0</v>
          </cell>
          <cell r="AO35" t="str">
            <v/>
          </cell>
          <cell r="AP35" t="str">
            <v/>
          </cell>
          <cell r="AQ35" t="str">
            <v/>
          </cell>
          <cell r="AR35" t="str">
            <v/>
          </cell>
          <cell r="AS35" t="str">
            <v/>
          </cell>
          <cell r="AT35">
            <v>0</v>
          </cell>
          <cell r="AU35" t="str">
            <v/>
          </cell>
          <cell r="AV35">
            <v>9.2051959495256561</v>
          </cell>
          <cell r="AW35">
            <v>3542.5745563108298</v>
          </cell>
          <cell r="AX35" t="str">
            <v/>
          </cell>
          <cell r="AY35">
            <v>114.73554446443033</v>
          </cell>
          <cell r="AZ35" t="str">
            <v>93°30'22''</v>
          </cell>
          <cell r="BA35">
            <v>1.0077907318737453</v>
          </cell>
          <cell r="BB35" t="str">
            <v/>
          </cell>
          <cell r="BC35" t="str">
            <v/>
          </cell>
          <cell r="BD35" t="str">
            <v/>
          </cell>
          <cell r="BE35" t="str">
            <v/>
          </cell>
          <cell r="BF35">
            <v>0</v>
          </cell>
          <cell r="BG35">
            <v>0.9343476434955017</v>
          </cell>
          <cell r="BH35">
            <v>2.1428571428571428</v>
          </cell>
          <cell r="BI35">
            <v>1.2</v>
          </cell>
          <cell r="BJ35" t="str">
            <v/>
          </cell>
          <cell r="BK35" t="str">
            <v/>
          </cell>
          <cell r="BL35" t="str">
            <v/>
          </cell>
          <cell r="BM35">
            <v>1.9886500545321404</v>
          </cell>
          <cell r="BN35" t="str">
            <v/>
          </cell>
          <cell r="BO35">
            <v>683.40299999999991</v>
          </cell>
          <cell r="BP35">
            <v>680.59299999999996</v>
          </cell>
          <cell r="BQ35">
            <v>684.10299999999995</v>
          </cell>
          <cell r="BR35">
            <v>681.29300000000001</v>
          </cell>
          <cell r="BS35">
            <v>684.57300000000009</v>
          </cell>
          <cell r="BT35">
            <v>679.55300000000011</v>
          </cell>
          <cell r="BU35" t="str">
            <v/>
          </cell>
          <cell r="BV35">
            <v>0.47000000000014097</v>
          </cell>
          <cell r="BW35">
            <v>-1.7399999999998954</v>
          </cell>
          <cell r="BX35">
            <v>1.1700000000001411</v>
          </cell>
          <cell r="BY35">
            <v>700</v>
          </cell>
          <cell r="BZ35">
            <v>1.2749999999999999</v>
          </cell>
          <cell r="CA35">
            <v>0.875</v>
          </cell>
          <cell r="CB35">
            <v>-0.63499999999987722</v>
          </cell>
          <cell r="CC35">
            <v>-0.52634837539558499</v>
          </cell>
          <cell r="CD35">
            <v>-1796.8546632801404</v>
          </cell>
          <cell r="CE35">
            <v>1.4625746628637755</v>
          </cell>
          <cell r="CF35">
            <v>15686.113259213991</v>
          </cell>
          <cell r="CG35">
            <v>13889.25859593385</v>
          </cell>
          <cell r="CH35">
            <v>1.25</v>
          </cell>
          <cell r="CI35">
            <v>4613</v>
          </cell>
          <cell r="CJ35">
            <v>3.763618739414115</v>
          </cell>
          <cell r="CK35">
            <v>4</v>
          </cell>
          <cell r="CL35">
            <v>3</v>
          </cell>
          <cell r="CM35">
            <v>3</v>
          </cell>
        </row>
        <row r="36">
          <cell r="A36">
            <v>53</v>
          </cell>
          <cell r="B36" t="str">
            <v>C19</v>
          </cell>
          <cell r="C36" t="str">
            <v>C20</v>
          </cell>
          <cell r="F36">
            <v>4.01</v>
          </cell>
          <cell r="G36">
            <v>5</v>
          </cell>
          <cell r="J36" t="str">
            <v/>
          </cell>
          <cell r="K36">
            <v>4.8647885230008001E-2</v>
          </cell>
          <cell r="L36">
            <v>3.810243673743281</v>
          </cell>
          <cell r="M36">
            <v>3.810243673743281</v>
          </cell>
          <cell r="N36">
            <v>454.65203698934312</v>
          </cell>
          <cell r="O36">
            <v>0.63959865053513276</v>
          </cell>
          <cell r="P36">
            <v>1166.0872655789467</v>
          </cell>
          <cell r="S36">
            <v>15.71</v>
          </cell>
          <cell r="T36">
            <v>98</v>
          </cell>
          <cell r="U36">
            <v>6158</v>
          </cell>
          <cell r="V36">
            <v>0.68799999999999994</v>
          </cell>
          <cell r="X36">
            <v>0</v>
          </cell>
          <cell r="Y36" t="str">
            <v/>
          </cell>
          <cell r="AA36">
            <v>0</v>
          </cell>
          <cell r="AB36" t="str">
            <v/>
          </cell>
          <cell r="AC36">
            <v>0.58479999999999999</v>
          </cell>
          <cell r="AD36">
            <v>9.1872080000000018</v>
          </cell>
          <cell r="AE36">
            <v>28.892419965387656</v>
          </cell>
          <cell r="AF36">
            <v>28.892419965387656</v>
          </cell>
          <cell r="AG36">
            <v>30.463419965387658</v>
          </cell>
          <cell r="AH36">
            <v>1196.5506855443343</v>
          </cell>
          <cell r="AI36">
            <v>21.49</v>
          </cell>
          <cell r="AJ36">
            <v>20.5</v>
          </cell>
          <cell r="AK36">
            <v>28</v>
          </cell>
          <cell r="AL36">
            <v>0.70000000000000007</v>
          </cell>
          <cell r="AM36">
            <v>1.2999999999999999E-2</v>
          </cell>
          <cell r="AN36">
            <v>0</v>
          </cell>
          <cell r="AO36" t="str">
            <v/>
          </cell>
          <cell r="AP36" t="str">
            <v/>
          </cell>
          <cell r="AQ36" t="str">
            <v/>
          </cell>
          <cell r="AR36" t="str">
            <v/>
          </cell>
          <cell r="AS36" t="str">
            <v/>
          </cell>
          <cell r="AT36">
            <v>0</v>
          </cell>
          <cell r="AU36" t="str">
            <v/>
          </cell>
          <cell r="AV36">
            <v>10.915187647171557</v>
          </cell>
          <cell r="AW36">
            <v>4200.6564823012577</v>
          </cell>
          <cell r="AX36" t="str">
            <v/>
          </cell>
          <cell r="AY36">
            <v>114.73715898942989</v>
          </cell>
          <cell r="AZ36" t="str">
            <v>00°00'00''</v>
          </cell>
          <cell r="BA36">
            <v>1000</v>
          </cell>
          <cell r="BB36" t="str">
            <v/>
          </cell>
          <cell r="BC36" t="str">
            <v/>
          </cell>
          <cell r="BD36" t="str">
            <v/>
          </cell>
          <cell r="BE36" t="str">
            <v/>
          </cell>
          <cell r="BF36">
            <v>0</v>
          </cell>
          <cell r="BG36" t="str">
            <v/>
          </cell>
          <cell r="BH36" t="str">
            <v/>
          </cell>
          <cell r="BI36" t="str">
            <v/>
          </cell>
          <cell r="BJ36" t="str">
            <v/>
          </cell>
          <cell r="BK36" t="str">
            <v/>
          </cell>
          <cell r="BL36" t="str">
            <v/>
          </cell>
          <cell r="BM36" t="str">
            <v/>
          </cell>
          <cell r="BN36" t="str">
            <v/>
          </cell>
          <cell r="BO36">
            <v>680.59299999999996</v>
          </cell>
          <cell r="BP36">
            <v>676.18299999999999</v>
          </cell>
          <cell r="BQ36">
            <v>681.29300000000001</v>
          </cell>
          <cell r="BR36">
            <v>676.88300000000004</v>
          </cell>
          <cell r="BS36">
            <v>679.55300000000011</v>
          </cell>
          <cell r="BT36">
            <v>674.35300000000007</v>
          </cell>
          <cell r="BU36" t="str">
            <v/>
          </cell>
          <cell r="BV36">
            <v>-1.7399999999998954</v>
          </cell>
          <cell r="BW36">
            <v>-2.5299999999999727</v>
          </cell>
          <cell r="BX36">
            <v>-1.0399999999998952</v>
          </cell>
          <cell r="BY36">
            <v>700</v>
          </cell>
          <cell r="BZ36">
            <v>1.2749999999999999</v>
          </cell>
          <cell r="CA36">
            <v>0.875</v>
          </cell>
          <cell r="CB36">
            <v>-2.1349999999999341</v>
          </cell>
          <cell r="CC36">
            <v>-2.0245852491296268</v>
          </cell>
          <cell r="CD36">
            <v>-6911.5544307943328</v>
          </cell>
          <cell r="CE36">
            <v>1.9151977298689804</v>
          </cell>
          <cell r="CF36">
            <v>20540.495652844817</v>
          </cell>
          <cell r="CG36">
            <v>13628.941222050484</v>
          </cell>
          <cell r="CH36">
            <v>1.25</v>
          </cell>
          <cell r="CI36">
            <v>4613</v>
          </cell>
          <cell r="CJ36">
            <v>3.6930796721359429</v>
          </cell>
          <cell r="CK36">
            <v>4</v>
          </cell>
          <cell r="CL36">
            <v>3</v>
          </cell>
          <cell r="CM36">
            <v>3</v>
          </cell>
        </row>
        <row r="37">
          <cell r="A37">
            <v>54</v>
          </cell>
          <cell r="B37" t="str">
            <v>C20</v>
          </cell>
          <cell r="C37" t="str">
            <v>A21</v>
          </cell>
          <cell r="F37">
            <v>4.01</v>
          </cell>
          <cell r="G37">
            <v>5</v>
          </cell>
          <cell r="J37" t="str">
            <v/>
          </cell>
          <cell r="K37">
            <v>0.1971435875675345</v>
          </cell>
          <cell r="L37">
            <v>4.0073872613108152</v>
          </cell>
          <cell r="M37">
            <v>4.0073872613108152</v>
          </cell>
          <cell r="N37">
            <v>450.63065613657886</v>
          </cell>
          <cell r="O37">
            <v>0.63457776427703505</v>
          </cell>
          <cell r="P37">
            <v>1146.7003790862327</v>
          </cell>
          <cell r="S37">
            <v>15.71</v>
          </cell>
          <cell r="T37">
            <v>98</v>
          </cell>
          <cell r="U37">
            <v>6158</v>
          </cell>
          <cell r="V37">
            <v>0.68799999999999994</v>
          </cell>
          <cell r="X37">
            <v>0</v>
          </cell>
          <cell r="Y37" t="str">
            <v/>
          </cell>
          <cell r="AA37">
            <v>0</v>
          </cell>
          <cell r="AB37" t="str">
            <v/>
          </cell>
          <cell r="AC37">
            <v>0.58479999999999999</v>
          </cell>
          <cell r="AD37">
            <v>9.1872080000000018</v>
          </cell>
          <cell r="AE37">
            <v>28.892419965387656</v>
          </cell>
          <cell r="AF37">
            <v>28.892419965387656</v>
          </cell>
          <cell r="AG37">
            <v>30.463419965387658</v>
          </cell>
          <cell r="AH37">
            <v>1177.1637990516203</v>
          </cell>
          <cell r="AI37">
            <v>16.46</v>
          </cell>
          <cell r="AJ37">
            <v>9.2899999999999991</v>
          </cell>
          <cell r="AK37">
            <v>24</v>
          </cell>
          <cell r="AL37">
            <v>0.60000000000000009</v>
          </cell>
          <cell r="AM37">
            <v>1.2999999999999999E-2</v>
          </cell>
          <cell r="AN37">
            <v>0</v>
          </cell>
          <cell r="AO37" t="str">
            <v/>
          </cell>
          <cell r="AP37" t="str">
            <v/>
          </cell>
          <cell r="AQ37" t="str">
            <v/>
          </cell>
          <cell r="AR37" t="str">
            <v/>
          </cell>
          <cell r="AS37" t="str">
            <v/>
          </cell>
          <cell r="AT37">
            <v>0</v>
          </cell>
          <cell r="AU37" t="str">
            <v/>
          </cell>
          <cell r="AV37">
            <v>6.630265807271055</v>
          </cell>
          <cell r="AW37">
            <v>1874.6634916323314</v>
          </cell>
          <cell r="AX37" t="str">
            <v/>
          </cell>
          <cell r="AY37">
            <v>99.698075365859424</v>
          </cell>
          <cell r="AZ37" t="str">
            <v>15°02'21''</v>
          </cell>
          <cell r="BA37">
            <v>9.4697332935740395</v>
          </cell>
          <cell r="BB37" t="str">
            <v/>
          </cell>
          <cell r="BC37" t="str">
            <v/>
          </cell>
          <cell r="BD37" t="str">
            <v/>
          </cell>
          <cell r="BE37" t="str">
            <v/>
          </cell>
          <cell r="BF37">
            <v>0</v>
          </cell>
          <cell r="BG37" t="str">
            <v/>
          </cell>
          <cell r="BH37" t="str">
            <v/>
          </cell>
          <cell r="BI37" t="str">
            <v/>
          </cell>
          <cell r="BJ37" t="str">
            <v/>
          </cell>
          <cell r="BK37" t="str">
            <v/>
          </cell>
          <cell r="BL37" t="str">
            <v/>
          </cell>
          <cell r="BM37" t="str">
            <v/>
          </cell>
          <cell r="BN37" t="str">
            <v/>
          </cell>
          <cell r="BO37">
            <v>676.18299999999999</v>
          </cell>
          <cell r="BP37">
            <v>674.65300000000002</v>
          </cell>
          <cell r="BQ37">
            <v>676.78300000000002</v>
          </cell>
          <cell r="BR37">
            <v>675.25300000000004</v>
          </cell>
          <cell r="BS37">
            <v>674.35300000000007</v>
          </cell>
          <cell r="BT37">
            <v>672.02300000000014</v>
          </cell>
          <cell r="BU37" t="str">
            <v/>
          </cell>
          <cell r="BV37">
            <v>-2.42999999999995</v>
          </cell>
          <cell r="BW37">
            <v>-3.2299999999999045</v>
          </cell>
          <cell r="BX37">
            <v>-1.8299999999999499</v>
          </cell>
          <cell r="BY37">
            <v>600</v>
          </cell>
          <cell r="BZ37">
            <v>1.1499999999999999</v>
          </cell>
          <cell r="CA37">
            <v>0.75</v>
          </cell>
          <cell r="CB37">
            <v>-2.8299999999999272</v>
          </cell>
          <cell r="CC37">
            <v>-3.2654364164759015</v>
          </cell>
          <cell r="CD37">
            <v>-9068.9332876576955</v>
          </cell>
          <cell r="CE37">
            <v>1.9570336894141922</v>
          </cell>
          <cell r="CF37">
            <v>20989.186318967211</v>
          </cell>
          <cell r="CG37">
            <v>11920.253031309516</v>
          </cell>
          <cell r="CH37">
            <v>1.25</v>
          </cell>
          <cell r="CI37">
            <v>3954</v>
          </cell>
          <cell r="CJ37">
            <v>3.768415854612265</v>
          </cell>
          <cell r="CK37">
            <v>4</v>
          </cell>
          <cell r="CL37">
            <v>3</v>
          </cell>
          <cell r="CM37">
            <v>3</v>
          </cell>
        </row>
        <row r="38">
          <cell r="A38">
            <v>55</v>
          </cell>
          <cell r="E38">
            <v>-3.1310065197464443</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J38">
            <v>1.74</v>
          </cell>
          <cell r="AK38">
            <v>12</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674.87300000000005</v>
          </cell>
          <cell r="BP38" t="str">
            <v/>
          </cell>
          <cell r="BQ38">
            <v>674.87300000000005</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56</v>
          </cell>
          <cell r="F39" t="str">
            <v/>
          </cell>
          <cell r="G39" t="str">
            <v/>
          </cell>
          <cell r="J39" t="str">
            <v/>
          </cell>
          <cell r="K39" t="str">
            <v/>
          </cell>
          <cell r="L39" t="str">
            <v/>
          </cell>
          <cell r="M39" t="str">
            <v/>
          </cell>
          <cell r="N39" t="str">
            <v/>
          </cell>
          <cell r="O39" t="str">
            <v/>
          </cell>
          <cell r="P39" t="str">
            <v/>
          </cell>
          <cell r="S39" t="str">
            <v/>
          </cell>
          <cell r="U39" t="str">
            <v/>
          </cell>
          <cell r="X39">
            <v>0</v>
          </cell>
          <cell r="Y39" t="str">
            <v/>
          </cell>
          <cell r="AA39">
            <v>0</v>
          </cell>
          <cell r="AB39" t="str">
            <v/>
          </cell>
          <cell r="AC39" t="str">
            <v/>
          </cell>
          <cell r="AD39" t="str">
            <v/>
          </cell>
          <cell r="AE39" t="str">
            <v/>
          </cell>
          <cell r="AF39" t="str">
            <v/>
          </cell>
          <cell r="AG39" t="str">
            <v/>
          </cell>
          <cell r="AH39" t="str">
            <v/>
          </cell>
          <cell r="AI39" t="str">
            <v/>
          </cell>
          <cell r="AJ39">
            <v>22.27</v>
          </cell>
          <cell r="AK39">
            <v>8</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t="str">
            <v/>
          </cell>
          <cell r="BM39" t="str">
            <v/>
          </cell>
          <cell r="BN39" t="str">
            <v/>
          </cell>
          <cell r="BO39">
            <v>0</v>
          </cell>
          <cell r="BP39" t="str">
            <v/>
          </cell>
          <cell r="BQ39">
            <v>0</v>
          </cell>
          <cell r="BR39" t="str">
            <v/>
          </cell>
          <cell r="BS39" t="str">
            <v/>
          </cell>
          <cell r="BT39" t="str">
            <v/>
          </cell>
          <cell r="BU39" t="str">
            <v/>
          </cell>
          <cell r="BV39" t="str">
            <v/>
          </cell>
          <cell r="BW39" t="str">
            <v/>
          </cell>
          <cell r="BX39" t="str">
            <v/>
          </cell>
          <cell r="BY39">
            <v>0</v>
          </cell>
          <cell r="BZ39">
            <v>0.4</v>
          </cell>
          <cell r="CA39">
            <v>0</v>
          </cell>
          <cell r="CB39">
            <v>0</v>
          </cell>
          <cell r="CC39">
            <v>0</v>
          </cell>
          <cell r="CD39">
            <v>0</v>
          </cell>
          <cell r="CE39" t="e">
            <v>#VALUE!</v>
          </cell>
          <cell r="CF39" t="e">
            <v>#VALUE!</v>
          </cell>
          <cell r="CG39" t="e">
            <v>#VALUE!</v>
          </cell>
          <cell r="CH39">
            <v>1.3</v>
          </cell>
          <cell r="CI39" t="e">
            <v>#VALUE!</v>
          </cell>
          <cell r="CJ39" t="e">
            <v>#VALUE!</v>
          </cell>
          <cell r="CK39" t="e">
            <v>#VALUE!</v>
          </cell>
          <cell r="CL39">
            <v>1</v>
          </cell>
          <cell r="CM39">
            <v>4</v>
          </cell>
        </row>
        <row r="40">
          <cell r="A40">
            <v>57</v>
          </cell>
          <cell r="C40" t="str">
            <v/>
          </cell>
          <cell r="F40" t="str">
            <v/>
          </cell>
          <cell r="G40" t="str">
            <v/>
          </cell>
          <cell r="J40" t="str">
            <v/>
          </cell>
          <cell r="K40" t="str">
            <v/>
          </cell>
          <cell r="L40" t="str">
            <v/>
          </cell>
          <cell r="M40" t="str">
            <v/>
          </cell>
          <cell r="N40" t="str">
            <v/>
          </cell>
          <cell r="O40" t="str">
            <v/>
          </cell>
          <cell r="P40" t="str">
            <v/>
          </cell>
          <cell r="S40" t="str">
            <v/>
          </cell>
          <cell r="U40" t="str">
            <v/>
          </cell>
          <cell r="X40">
            <v>0</v>
          </cell>
          <cell r="Y40" t="str">
            <v/>
          </cell>
          <cell r="AA40">
            <v>0</v>
          </cell>
          <cell r="AB40" t="str">
            <v/>
          </cell>
          <cell r="AC40" t="str">
            <v/>
          </cell>
          <cell r="AD40" t="str">
            <v/>
          </cell>
          <cell r="AE40" t="str">
            <v/>
          </cell>
          <cell r="AF40" t="str">
            <v/>
          </cell>
          <cell r="AG40" t="str">
            <v/>
          </cell>
          <cell r="AH40" t="str">
            <v/>
          </cell>
          <cell r="AI40" t="str">
            <v/>
          </cell>
          <cell r="AJ40">
            <v>22.35</v>
          </cell>
          <cell r="AK40">
            <v>8</v>
          </cell>
          <cell r="AL40" t="str">
            <v/>
          </cell>
          <cell r="AM40" t="str">
            <v/>
          </cell>
          <cell r="AN40" t="str">
            <v/>
          </cell>
          <cell r="AO40" t="str">
            <v/>
          </cell>
          <cell r="AP40" t="str">
            <v/>
          </cell>
          <cell r="AQ40" t="str">
            <v/>
          </cell>
          <cell r="AR40" t="str">
            <v/>
          </cell>
          <cell r="AS40" t="str">
            <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t="str">
            <v/>
          </cell>
          <cell r="BM40" t="str">
            <v/>
          </cell>
          <cell r="BN40" t="str">
            <v/>
          </cell>
          <cell r="BO40">
            <v>0</v>
          </cell>
          <cell r="BP40" t="str">
            <v/>
          </cell>
          <cell r="BQ40">
            <v>0</v>
          </cell>
          <cell r="BR40" t="str">
            <v/>
          </cell>
          <cell r="BS40" t="str">
            <v/>
          </cell>
          <cell r="BT40" t="str">
            <v/>
          </cell>
          <cell r="BU40" t="str">
            <v/>
          </cell>
          <cell r="BV40" t="str">
            <v/>
          </cell>
          <cell r="BW40" t="str">
            <v/>
          </cell>
          <cell r="BX40" t="str">
            <v/>
          </cell>
          <cell r="BY40">
            <v>0</v>
          </cell>
          <cell r="BZ40">
            <v>0.4</v>
          </cell>
          <cell r="CA40">
            <v>0</v>
          </cell>
          <cell r="CB40">
            <v>0</v>
          </cell>
          <cell r="CC40">
            <v>0</v>
          </cell>
          <cell r="CD40">
            <v>0</v>
          </cell>
          <cell r="CE40" t="e">
            <v>#VALUE!</v>
          </cell>
          <cell r="CF40" t="e">
            <v>#VALUE!</v>
          </cell>
          <cell r="CG40" t="e">
            <v>#VALUE!</v>
          </cell>
          <cell r="CH40">
            <v>1.3</v>
          </cell>
          <cell r="CI40" t="e">
            <v>#VALUE!</v>
          </cell>
          <cell r="CJ40" t="e">
            <v>#VALUE!</v>
          </cell>
          <cell r="CK40" t="e">
            <v>#VALUE!</v>
          </cell>
          <cell r="CL40">
            <v>1</v>
          </cell>
          <cell r="CM40">
            <v>4</v>
          </cell>
        </row>
        <row r="41">
          <cell r="A41">
            <v>58</v>
          </cell>
          <cell r="B41" t="str">
            <v>C31</v>
          </cell>
          <cell r="C41" t="str">
            <v>C32</v>
          </cell>
          <cell r="F41">
            <v>0</v>
          </cell>
          <cell r="G41" t="str">
            <v/>
          </cell>
          <cell r="J41" t="str">
            <v/>
          </cell>
          <cell r="K41" t="str">
            <v/>
          </cell>
          <cell r="L41" t="str">
            <v/>
          </cell>
          <cell r="M41" t="str">
            <v/>
          </cell>
          <cell r="N41" t="str">
            <v/>
          </cell>
          <cell r="O41" t="str">
            <v/>
          </cell>
          <cell r="P41" t="str">
            <v/>
          </cell>
          <cell r="Q41">
            <v>0.4</v>
          </cell>
          <cell r="S41">
            <v>0.4</v>
          </cell>
          <cell r="T41">
            <v>98</v>
          </cell>
          <cell r="U41">
            <v>157</v>
          </cell>
          <cell r="V41">
            <v>0.68799999999999994</v>
          </cell>
          <cell r="X41" t="str">
            <v/>
          </cell>
          <cell r="Y41" t="str">
            <v/>
          </cell>
          <cell r="AA41" t="str">
            <v/>
          </cell>
          <cell r="AB41" t="str">
            <v/>
          </cell>
          <cell r="AC41">
            <v>0.58479999999999999</v>
          </cell>
          <cell r="AD41">
            <v>0.23392000000000002</v>
          </cell>
          <cell r="AE41">
            <v>0.96275646183025421</v>
          </cell>
          <cell r="AF41">
            <v>1.0427564618302543</v>
          </cell>
          <cell r="AG41">
            <v>1.0827564618302543</v>
          </cell>
          <cell r="AH41">
            <v>1.5</v>
          </cell>
          <cell r="AI41">
            <v>33.06</v>
          </cell>
          <cell r="AJ41">
            <v>12.71</v>
          </cell>
          <cell r="AK41">
            <v>8</v>
          </cell>
          <cell r="AL41">
            <v>0.2</v>
          </cell>
          <cell r="AM41">
            <v>1.4E-2</v>
          </cell>
          <cell r="AN41">
            <v>1.8120574951171874E-2</v>
          </cell>
          <cell r="AO41">
            <v>3.125E-2</v>
          </cell>
          <cell r="AP41">
            <v>9.0602874755859361E-2</v>
          </cell>
          <cell r="AQ41">
            <v>1.0606024579340583</v>
          </cell>
          <cell r="AR41">
            <v>3.0484361958124309</v>
          </cell>
          <cell r="AS41">
            <v>0.97496141568254013</v>
          </cell>
          <cell r="AT41">
            <v>5.7333209672567068E-2</v>
          </cell>
          <cell r="AU41">
            <v>7.5453784623738945E-2</v>
          </cell>
          <cell r="AV41">
            <v>3.4620261029663735</v>
          </cell>
          <cell r="AW41">
            <v>108.76275771615262</v>
          </cell>
          <cell r="AX41">
            <v>1.379148553693974E-2</v>
          </cell>
          <cell r="AY41">
            <v>180.47667380172905</v>
          </cell>
          <cell r="AZ41" t="b">
            <v>0</v>
          </cell>
          <cell r="BA41" t="str">
            <v/>
          </cell>
          <cell r="BB41">
            <v>1E-3</v>
          </cell>
          <cell r="BC41">
            <v>0</v>
          </cell>
          <cell r="BD41">
            <v>0</v>
          </cell>
          <cell r="BE41">
            <v>1E-3</v>
          </cell>
          <cell r="BF41" t="str">
            <v/>
          </cell>
          <cell r="BG41">
            <v>2.6748963180841235E-2</v>
          </cell>
          <cell r="BH41">
            <v>5.9999999999999991</v>
          </cell>
          <cell r="BI41">
            <v>1.2</v>
          </cell>
          <cell r="BJ41">
            <v>0.10752081245013895</v>
          </cell>
          <cell r="BK41">
            <v>0.13877081245013895</v>
          </cell>
          <cell r="BL41">
            <v>7.4482604539801915E-6</v>
          </cell>
          <cell r="BM41">
            <v>0.16653391285271152</v>
          </cell>
          <cell r="BN41">
            <v>0</v>
          </cell>
          <cell r="BO41">
            <v>703.05299999999988</v>
          </cell>
          <cell r="BP41">
            <v>698.85299999999984</v>
          </cell>
          <cell r="BQ41">
            <v>703.25299999999993</v>
          </cell>
          <cell r="BR41">
            <v>699.05299999999988</v>
          </cell>
          <cell r="BS41">
            <v>704.45299999999997</v>
          </cell>
          <cell r="BT41">
            <v>699.85300000000007</v>
          </cell>
          <cell r="BU41" t="b">
            <v>0</v>
          </cell>
          <cell r="BV41">
            <v>1.2000000000000455</v>
          </cell>
          <cell r="BW41">
            <v>0.8000000000001819</v>
          </cell>
          <cell r="BX41">
            <v>1.4000000000000454</v>
          </cell>
          <cell r="BY41">
            <v>200</v>
          </cell>
          <cell r="BZ41">
            <v>0.65</v>
          </cell>
          <cell r="CA41">
            <v>0.25</v>
          </cell>
          <cell r="CB41">
            <v>1.0000000000001137</v>
          </cell>
          <cell r="CC41">
            <v>1.3051536509443407</v>
          </cell>
          <cell r="CD41">
            <v>1157.9975768003665</v>
          </cell>
          <cell r="CE41">
            <v>9.8449303549506206E-2</v>
          </cell>
          <cell r="CF41">
            <v>812.20675428342622</v>
          </cell>
          <cell r="CG41">
            <v>1970.2043310837926</v>
          </cell>
          <cell r="CH41">
            <v>1.5</v>
          </cell>
          <cell r="CI41">
            <v>2243</v>
          </cell>
          <cell r="CJ41">
            <v>1.3175686565428839</v>
          </cell>
          <cell r="CK41">
            <v>1.5</v>
          </cell>
          <cell r="CL41">
            <v>1</v>
          </cell>
          <cell r="CM41">
            <v>2</v>
          </cell>
        </row>
        <row r="42">
          <cell r="A42">
            <v>59</v>
          </cell>
          <cell r="B42" t="str">
            <v>C32</v>
          </cell>
          <cell r="C42" t="str">
            <v>C33</v>
          </cell>
          <cell r="F42">
            <v>0</v>
          </cell>
          <cell r="G42" t="str">
            <v/>
          </cell>
          <cell r="J42" t="str">
            <v/>
          </cell>
          <cell r="K42" t="str">
            <v/>
          </cell>
          <cell r="L42" t="str">
            <v/>
          </cell>
          <cell r="M42" t="str">
            <v/>
          </cell>
          <cell r="N42" t="str">
            <v/>
          </cell>
          <cell r="O42" t="str">
            <v/>
          </cell>
          <cell r="P42" t="str">
            <v/>
          </cell>
          <cell r="S42">
            <v>0.4</v>
          </cell>
          <cell r="T42">
            <v>98</v>
          </cell>
          <cell r="U42">
            <v>157</v>
          </cell>
          <cell r="V42">
            <v>0.68799999999999994</v>
          </cell>
          <cell r="X42">
            <v>0</v>
          </cell>
          <cell r="Y42" t="str">
            <v/>
          </cell>
          <cell r="AA42">
            <v>0</v>
          </cell>
          <cell r="AB42" t="str">
            <v/>
          </cell>
          <cell r="AC42">
            <v>0.58479999999999999</v>
          </cell>
          <cell r="AD42">
            <v>0.23392000000000002</v>
          </cell>
          <cell r="AE42">
            <v>0.96275646183025421</v>
          </cell>
          <cell r="AF42">
            <v>1.0427564618302543</v>
          </cell>
          <cell r="AG42">
            <v>1.0827564618302543</v>
          </cell>
          <cell r="AH42">
            <v>1.5</v>
          </cell>
          <cell r="AI42">
            <v>14.62</v>
          </cell>
          <cell r="AJ42">
            <v>22.67</v>
          </cell>
          <cell r="AK42">
            <v>8</v>
          </cell>
          <cell r="AL42">
            <v>0.2</v>
          </cell>
          <cell r="AM42">
            <v>1.4E-2</v>
          </cell>
          <cell r="AN42">
            <v>1.5719604492187501E-2</v>
          </cell>
          <cell r="AO42">
            <v>3.125E-2</v>
          </cell>
          <cell r="AP42">
            <v>7.85980224609375E-2</v>
          </cell>
          <cell r="AQ42">
            <v>1.3076246347994489</v>
          </cell>
          <cell r="AR42">
            <v>4.0408094936548542</v>
          </cell>
          <cell r="AS42">
            <v>1.550829268095187</v>
          </cell>
          <cell r="AT42">
            <v>8.7149958487991439E-2</v>
          </cell>
          <cell r="AU42">
            <v>0.10286956298017894</v>
          </cell>
          <cell r="AV42">
            <v>4.6236326602931452</v>
          </cell>
          <cell r="AW42">
            <v>145.25570398474781</v>
          </cell>
          <cell r="AX42">
            <v>1.0326616847745294E-2</v>
          </cell>
          <cell r="AY42">
            <v>204.8504252470143</v>
          </cell>
          <cell r="AZ42" t="str">
            <v>24°22'26''</v>
          </cell>
          <cell r="BA42">
            <v>13.890953541458391</v>
          </cell>
          <cell r="BB42">
            <v>2.7E-2</v>
          </cell>
          <cell r="BC42">
            <v>3.0000000000000001E-3</v>
          </cell>
          <cell r="BD42">
            <v>4.0000000000000001E-3</v>
          </cell>
          <cell r="BE42">
            <v>3.4000000000000002E-2</v>
          </cell>
          <cell r="BF42">
            <v>3.4000000000000002E-2</v>
          </cell>
          <cell r="BG42" t="str">
            <v/>
          </cell>
          <cell r="BH42" t="str">
            <v/>
          </cell>
          <cell r="BI42" t="str">
            <v/>
          </cell>
          <cell r="BJ42" t="str">
            <v/>
          </cell>
          <cell r="BK42" t="str">
            <v/>
          </cell>
          <cell r="BL42" t="str">
            <v/>
          </cell>
          <cell r="BM42" t="str">
            <v/>
          </cell>
          <cell r="BN42">
            <v>0.03</v>
          </cell>
          <cell r="BO42">
            <v>698.82299999999987</v>
          </cell>
          <cell r="BP42">
            <v>695.51299999999992</v>
          </cell>
          <cell r="BQ42">
            <v>699.02299999999991</v>
          </cell>
          <cell r="BR42">
            <v>695.71299999999997</v>
          </cell>
          <cell r="BS42">
            <v>699.85300000000007</v>
          </cell>
          <cell r="BT42">
            <v>696.53300000000013</v>
          </cell>
          <cell r="BU42" t="str">
            <v/>
          </cell>
          <cell r="BV42">
            <v>0.83000000000015461</v>
          </cell>
          <cell r="BW42">
            <v>0.82000000000016371</v>
          </cell>
          <cell r="BX42">
            <v>1.0300000000001546</v>
          </cell>
          <cell r="BY42">
            <v>200</v>
          </cell>
          <cell r="BZ42">
            <v>0.65</v>
          </cell>
          <cell r="CA42">
            <v>0.25</v>
          </cell>
          <cell r="CB42">
            <v>0.82500000000015916</v>
          </cell>
          <cell r="CC42">
            <v>1.1074302853340923</v>
          </cell>
          <cell r="CD42">
            <v>982.56752066267336</v>
          </cell>
          <cell r="CE42">
            <v>0.13420744962108144</v>
          </cell>
          <cell r="CF42">
            <v>1217.9326053113141</v>
          </cell>
          <cell r="CG42">
            <v>2200.5001259739875</v>
          </cell>
          <cell r="CH42">
            <v>1.5</v>
          </cell>
          <cell r="CI42">
            <v>2243</v>
          </cell>
          <cell r="CJ42">
            <v>1.4715783276687389</v>
          </cell>
          <cell r="CK42">
            <v>1.5</v>
          </cell>
          <cell r="CL42">
            <v>1</v>
          </cell>
          <cell r="CM42">
            <v>2</v>
          </cell>
        </row>
        <row r="43">
          <cell r="A43">
            <v>60</v>
          </cell>
          <cell r="B43" t="str">
            <v>C33</v>
          </cell>
          <cell r="C43" t="str">
            <v>C34</v>
          </cell>
          <cell r="F43">
            <v>0</v>
          </cell>
          <cell r="G43" t="str">
            <v/>
          </cell>
          <cell r="J43" t="str">
            <v/>
          </cell>
          <cell r="K43" t="str">
            <v/>
          </cell>
          <cell r="L43" t="str">
            <v/>
          </cell>
          <cell r="M43" t="str">
            <v/>
          </cell>
          <cell r="N43" t="str">
            <v/>
          </cell>
          <cell r="O43" t="str">
            <v/>
          </cell>
          <cell r="P43" t="str">
            <v/>
          </cell>
          <cell r="S43">
            <v>0.4</v>
          </cell>
          <cell r="T43">
            <v>98</v>
          </cell>
          <cell r="U43">
            <v>157</v>
          </cell>
          <cell r="V43">
            <v>0.68799999999999994</v>
          </cell>
          <cell r="X43">
            <v>0</v>
          </cell>
          <cell r="Y43" t="str">
            <v/>
          </cell>
          <cell r="AA43">
            <v>0</v>
          </cell>
          <cell r="AB43" t="str">
            <v/>
          </cell>
          <cell r="AC43">
            <v>0.58479999999999999</v>
          </cell>
          <cell r="AD43">
            <v>0.23392000000000002</v>
          </cell>
          <cell r="AE43">
            <v>0.96275646183025421</v>
          </cell>
          <cell r="AF43">
            <v>1.0427564618302543</v>
          </cell>
          <cell r="AG43">
            <v>1.0827564618302543</v>
          </cell>
          <cell r="AH43">
            <v>1.5</v>
          </cell>
          <cell r="AI43">
            <v>15.64</v>
          </cell>
          <cell r="AJ43">
            <v>21.09</v>
          </cell>
          <cell r="AK43">
            <v>8</v>
          </cell>
          <cell r="AL43">
            <v>0.2</v>
          </cell>
          <cell r="AM43">
            <v>1.4E-2</v>
          </cell>
          <cell r="AN43">
            <v>1.6001129150390623E-2</v>
          </cell>
          <cell r="AO43">
            <v>3.125E-2</v>
          </cell>
          <cell r="AP43">
            <v>8.0005645751953111E-2</v>
          </cell>
          <cell r="AQ43">
            <v>1.2738496815705684</v>
          </cell>
          <cell r="AR43">
            <v>3.9010338681074201</v>
          </cell>
          <cell r="AS43">
            <v>1.4634068275683341</v>
          </cell>
          <cell r="AT43">
            <v>8.2706065812305746E-2</v>
          </cell>
          <cell r="AU43">
            <v>9.8707194962696365E-2</v>
          </cell>
          <cell r="AV43">
            <v>4.4595994439352431</v>
          </cell>
          <cell r="AW43">
            <v>140.1024485102009</v>
          </cell>
          <cell r="AX43">
            <v>1.0706451000324841E-2</v>
          </cell>
          <cell r="AY43">
            <v>227.42337412800077</v>
          </cell>
          <cell r="AZ43" t="str">
            <v>22°34'23''</v>
          </cell>
          <cell r="BA43">
            <v>15.03200026335843</v>
          </cell>
          <cell r="BB43">
            <v>1E-3</v>
          </cell>
          <cell r="BC43">
            <v>1E-3</v>
          </cell>
          <cell r="BD43">
            <v>4.0000000000000001E-3</v>
          </cell>
          <cell r="BE43">
            <v>6.0000000000000001E-3</v>
          </cell>
          <cell r="BF43">
            <v>5.0000000000000001E-3</v>
          </cell>
          <cell r="BG43" t="str">
            <v/>
          </cell>
          <cell r="BH43" t="str">
            <v/>
          </cell>
          <cell r="BI43" t="str">
            <v/>
          </cell>
          <cell r="BJ43" t="str">
            <v/>
          </cell>
          <cell r="BK43" t="str">
            <v/>
          </cell>
          <cell r="BL43" t="str">
            <v/>
          </cell>
          <cell r="BM43" t="str">
            <v/>
          </cell>
          <cell r="BN43">
            <v>0.01</v>
          </cell>
          <cell r="BO43">
            <v>695.50299999999993</v>
          </cell>
          <cell r="BP43">
            <v>692.20299999999997</v>
          </cell>
          <cell r="BQ43">
            <v>695.70299999999997</v>
          </cell>
          <cell r="BR43">
            <v>692.40300000000002</v>
          </cell>
          <cell r="BS43">
            <v>696.53300000000013</v>
          </cell>
          <cell r="BT43">
            <v>693.23299999999995</v>
          </cell>
          <cell r="BU43" t="str">
            <v/>
          </cell>
          <cell r="BV43">
            <v>0.83000000000015461</v>
          </cell>
          <cell r="BW43">
            <v>0.82999999999992724</v>
          </cell>
          <cell r="BX43">
            <v>1.0300000000001546</v>
          </cell>
          <cell r="BY43">
            <v>200</v>
          </cell>
          <cell r="BZ43">
            <v>0.65</v>
          </cell>
          <cell r="CA43">
            <v>0.25</v>
          </cell>
          <cell r="CB43">
            <v>0.83000000000004093</v>
          </cell>
          <cell r="CC43">
            <v>1.1132435599236561</v>
          </cell>
          <cell r="CD43">
            <v>987.72534854226399</v>
          </cell>
          <cell r="CE43">
            <v>0.13295061126629726</v>
          </cell>
          <cell r="CF43">
            <v>1206.5267972416477</v>
          </cell>
          <cell r="CG43">
            <v>2194.2521457839116</v>
          </cell>
          <cell r="CH43">
            <v>1.5</v>
          </cell>
          <cell r="CI43">
            <v>2243</v>
          </cell>
          <cell r="CJ43">
            <v>1.4674000083262895</v>
          </cell>
          <cell r="CK43">
            <v>1.5</v>
          </cell>
          <cell r="CL43">
            <v>1</v>
          </cell>
          <cell r="CM43">
            <v>2</v>
          </cell>
        </row>
        <row r="44">
          <cell r="A44">
            <v>61</v>
          </cell>
          <cell r="B44" t="str">
            <v>C34</v>
          </cell>
          <cell r="C44" t="str">
            <v>C35</v>
          </cell>
          <cell r="F44">
            <v>0</v>
          </cell>
          <cell r="G44" t="str">
            <v/>
          </cell>
          <cell r="J44" t="str">
            <v/>
          </cell>
          <cell r="K44" t="str">
            <v/>
          </cell>
          <cell r="L44" t="str">
            <v/>
          </cell>
          <cell r="M44" t="str">
            <v/>
          </cell>
          <cell r="N44" t="str">
            <v/>
          </cell>
          <cell r="O44" t="str">
            <v/>
          </cell>
          <cell r="P44" t="str">
            <v/>
          </cell>
          <cell r="S44">
            <v>0.4</v>
          </cell>
          <cell r="T44">
            <v>98</v>
          </cell>
          <cell r="U44">
            <v>157</v>
          </cell>
          <cell r="V44">
            <v>0.68799999999999994</v>
          </cell>
          <cell r="X44">
            <v>0</v>
          </cell>
          <cell r="Y44" t="str">
            <v/>
          </cell>
          <cell r="AA44">
            <v>0</v>
          </cell>
          <cell r="AB44" t="str">
            <v/>
          </cell>
          <cell r="AC44">
            <v>0.58479999999999999</v>
          </cell>
          <cell r="AD44">
            <v>0.23392000000000002</v>
          </cell>
          <cell r="AE44">
            <v>0.96275646183025421</v>
          </cell>
          <cell r="AF44">
            <v>1.0427564618302543</v>
          </cell>
          <cell r="AG44">
            <v>1.0827564618302543</v>
          </cell>
          <cell r="AH44">
            <v>1.5</v>
          </cell>
          <cell r="AI44">
            <v>7.92</v>
          </cell>
          <cell r="AJ44">
            <v>6.27</v>
          </cell>
          <cell r="AK44">
            <v>8</v>
          </cell>
          <cell r="AL44">
            <v>0.2</v>
          </cell>
          <cell r="AM44">
            <v>1.4E-2</v>
          </cell>
          <cell r="AN44">
            <v>2.1549987792968753E-2</v>
          </cell>
          <cell r="AO44">
            <v>3.125E-2</v>
          </cell>
          <cell r="AP44">
            <v>0.10774993896484376</v>
          </cell>
          <cell r="AQ44">
            <v>0.8222695745335582</v>
          </cell>
          <cell r="AR44">
            <v>2.1628664938405349</v>
          </cell>
          <cell r="AS44">
            <v>0.55470527901471955</v>
          </cell>
          <cell r="AT44">
            <v>3.4461124016493309E-2</v>
          </cell>
          <cell r="AU44">
            <v>5.6011111809462062E-2</v>
          </cell>
          <cell r="AV44">
            <v>2.4315955122590709</v>
          </cell>
          <cell r="AW44">
            <v>76.39082597815009</v>
          </cell>
          <cell r="AX44">
            <v>1.9635865704987165E-2</v>
          </cell>
          <cell r="AY44">
            <v>232.97954529330997</v>
          </cell>
          <cell r="AZ44" t="str">
            <v>05°33'22''</v>
          </cell>
          <cell r="BA44">
            <v>61.824091446618468</v>
          </cell>
          <cell r="BB44">
            <v>1E-3</v>
          </cell>
          <cell r="BC44">
            <v>0.01</v>
          </cell>
          <cell r="BD44">
            <v>3.0000000000000001E-3</v>
          </cell>
          <cell r="BE44">
            <v>1.3999999999999999E-2</v>
          </cell>
          <cell r="BF44">
            <v>1.3000000000000001E-2</v>
          </cell>
          <cell r="BG44" t="str">
            <v/>
          </cell>
          <cell r="BH44" t="str">
            <v/>
          </cell>
          <cell r="BI44" t="str">
            <v/>
          </cell>
          <cell r="BJ44" t="str">
            <v/>
          </cell>
          <cell r="BK44" t="str">
            <v/>
          </cell>
          <cell r="BL44" t="str">
            <v/>
          </cell>
          <cell r="BM44" t="str">
            <v/>
          </cell>
          <cell r="BN44">
            <v>0.01</v>
          </cell>
          <cell r="BO44">
            <v>692.19299999999998</v>
          </cell>
          <cell r="BP44">
            <v>691.69299999999998</v>
          </cell>
          <cell r="BQ44">
            <v>692.39300000000003</v>
          </cell>
          <cell r="BR44">
            <v>691.89300000000003</v>
          </cell>
          <cell r="BS44">
            <v>693.23299999999995</v>
          </cell>
          <cell r="BT44">
            <v>692.71299999999997</v>
          </cell>
          <cell r="BU44" t="str">
            <v/>
          </cell>
          <cell r="BV44">
            <v>0.83999999999991815</v>
          </cell>
          <cell r="BW44">
            <v>0.81999999999993634</v>
          </cell>
          <cell r="BX44">
            <v>1.0399999999999181</v>
          </cell>
          <cell r="BY44">
            <v>200</v>
          </cell>
          <cell r="BZ44">
            <v>0.65</v>
          </cell>
          <cell r="CA44">
            <v>0.25</v>
          </cell>
          <cell r="CB44">
            <v>0.82999999999992724</v>
          </cell>
          <cell r="CC44">
            <v>1.1132435599235238</v>
          </cell>
          <cell r="CD44">
            <v>987.72534854214655</v>
          </cell>
          <cell r="CE44">
            <v>0.13295061126632512</v>
          </cell>
          <cell r="CF44">
            <v>1206.5267972419006</v>
          </cell>
          <cell r="CG44">
            <v>2194.2521457840471</v>
          </cell>
          <cell r="CH44">
            <v>1.5</v>
          </cell>
          <cell r="CI44">
            <v>2243</v>
          </cell>
          <cell r="CJ44">
            <v>1.4674000083263803</v>
          </cell>
          <cell r="CK44">
            <v>1.5</v>
          </cell>
          <cell r="CL44">
            <v>1</v>
          </cell>
          <cell r="CM44">
            <v>2</v>
          </cell>
        </row>
        <row r="45">
          <cell r="A45">
            <v>62</v>
          </cell>
          <cell r="B45" t="str">
            <v>C35</v>
          </cell>
          <cell r="C45" t="str">
            <v>C36</v>
          </cell>
          <cell r="F45">
            <v>0</v>
          </cell>
          <cell r="G45" t="str">
            <v/>
          </cell>
          <cell r="J45" t="str">
            <v/>
          </cell>
          <cell r="K45" t="str">
            <v/>
          </cell>
          <cell r="L45" t="str">
            <v/>
          </cell>
          <cell r="M45" t="str">
            <v/>
          </cell>
          <cell r="N45" t="str">
            <v/>
          </cell>
          <cell r="O45" t="str">
            <v/>
          </cell>
          <cell r="P45" t="str">
            <v/>
          </cell>
          <cell r="Q45">
            <v>0.37</v>
          </cell>
          <cell r="S45">
            <v>0.77</v>
          </cell>
          <cell r="T45">
            <v>98</v>
          </cell>
          <cell r="U45">
            <v>302</v>
          </cell>
          <cell r="V45">
            <v>0.68799999999999994</v>
          </cell>
          <cell r="X45">
            <v>0</v>
          </cell>
          <cell r="Y45" t="str">
            <v/>
          </cell>
          <cell r="AA45">
            <v>0</v>
          </cell>
          <cell r="AB45" t="str">
            <v/>
          </cell>
          <cell r="AC45">
            <v>0.58479999999999999</v>
          </cell>
          <cell r="AD45">
            <v>0.45029600000000003</v>
          </cell>
          <cell r="AE45">
            <v>1.7664380181782624</v>
          </cell>
          <cell r="AF45">
            <v>1.9204380181782623</v>
          </cell>
          <cell r="AG45">
            <v>1.9974380181782623</v>
          </cell>
          <cell r="AH45">
            <v>1.9974380181782623</v>
          </cell>
          <cell r="AI45">
            <v>70.47</v>
          </cell>
          <cell r="AJ45">
            <v>0.5</v>
          </cell>
          <cell r="AK45">
            <v>8</v>
          </cell>
          <cell r="AL45">
            <v>0.2</v>
          </cell>
          <cell r="AM45">
            <v>1.4E-2</v>
          </cell>
          <cell r="AN45">
            <v>4.6388244628906249E-2</v>
          </cell>
          <cell r="AO45">
            <v>3.7500000000000006E-2</v>
          </cell>
          <cell r="AP45">
            <v>0.23194122314453122</v>
          </cell>
          <cell r="AQ45">
            <v>0.36158566651884705</v>
          </cell>
          <cell r="AR45">
            <v>0.63767018541147014</v>
          </cell>
          <cell r="AS45">
            <v>8.4915358629070098E-2</v>
          </cell>
          <cell r="AT45">
            <v>6.6638223359775156E-3</v>
          </cell>
          <cell r="AU45">
            <v>5.3052066964883765E-2</v>
          </cell>
          <cell r="AV45">
            <v>0.68666128978778085</v>
          </cell>
          <cell r="AW45">
            <v>21.572100635017847</v>
          </cell>
          <cell r="AX45">
            <v>9.2593579641281412E-2</v>
          </cell>
          <cell r="AY45">
            <v>225.3794367014097</v>
          </cell>
          <cell r="BA45" t="str">
            <v/>
          </cell>
          <cell r="BB45">
            <v>1E-3</v>
          </cell>
          <cell r="BC45">
            <v>0</v>
          </cell>
          <cell r="BD45">
            <v>0</v>
          </cell>
          <cell r="BE45">
            <v>1E-3</v>
          </cell>
          <cell r="BF45">
            <v>1E-3</v>
          </cell>
          <cell r="BG45">
            <v>3.5619597336175209E-2</v>
          </cell>
          <cell r="BH45">
            <v>5.9999999999999991</v>
          </cell>
          <cell r="BI45">
            <v>1.2</v>
          </cell>
          <cell r="BJ45">
            <v>5.1796114780220366E-3</v>
          </cell>
          <cell r="BK45">
            <v>4.2679611478022045E-2</v>
          </cell>
          <cell r="BL45">
            <v>1.6001287763291672E-5</v>
          </cell>
          <cell r="BM45">
            <v>5.1234735318942404E-2</v>
          </cell>
          <cell r="BN45">
            <v>0.03</v>
          </cell>
          <cell r="BO45">
            <v>691.66300000000001</v>
          </cell>
          <cell r="BP45">
            <v>691.31299999999999</v>
          </cell>
          <cell r="BQ45">
            <v>691.86300000000006</v>
          </cell>
          <cell r="BR45">
            <v>691.51300000000003</v>
          </cell>
          <cell r="BS45">
            <v>692.71299999999997</v>
          </cell>
          <cell r="BT45">
            <v>693.90300000000002</v>
          </cell>
          <cell r="BU45" t="str">
            <v/>
          </cell>
          <cell r="BV45">
            <v>0.84999999999990905</v>
          </cell>
          <cell r="BW45">
            <v>2.3899999999999864</v>
          </cell>
          <cell r="BX45">
            <v>1.049999999999909</v>
          </cell>
          <cell r="BY45">
            <v>200</v>
          </cell>
          <cell r="BZ45">
            <v>0.65</v>
          </cell>
          <cell r="CA45">
            <v>0.25</v>
          </cell>
          <cell r="CB45">
            <v>1.6199999999999477</v>
          </cell>
          <cell r="CC45">
            <v>1.9185135744830206</v>
          </cell>
          <cell r="CD45">
            <v>1702.2011689600604</v>
          </cell>
          <cell r="CE45">
            <v>4.1998103242530949E-2</v>
          </cell>
          <cell r="CF45">
            <v>346.48435175088031</v>
          </cell>
          <cell r="CG45">
            <v>2048.6855207109406</v>
          </cell>
          <cell r="CH45">
            <v>1.5</v>
          </cell>
          <cell r="CI45">
            <v>2243</v>
          </cell>
          <cell r="CJ45">
            <v>1.3700527334223858</v>
          </cell>
          <cell r="CK45">
            <v>1.5</v>
          </cell>
          <cell r="CL45">
            <v>1</v>
          </cell>
          <cell r="CM45">
            <v>2</v>
          </cell>
        </row>
        <row r="46">
          <cell r="A46">
            <v>63</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J46">
            <v>16.149999999999999</v>
          </cell>
          <cell r="AK46">
            <v>8</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691.31299999999999</v>
          </cell>
          <cell r="BP46" t="str">
            <v/>
          </cell>
          <cell r="BQ46">
            <v>691.31299999999999</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64</v>
          </cell>
          <cell r="C47" t="str">
            <v/>
          </cell>
          <cell r="F47" t="str">
            <v/>
          </cell>
          <cell r="G47" t="str">
            <v/>
          </cell>
          <cell r="J47" t="str">
            <v/>
          </cell>
          <cell r="K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J47">
            <v>2.12</v>
          </cell>
          <cell r="AK47">
            <v>8</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-0.09</v>
          </cell>
          <cell r="BP47" t="str">
            <v/>
          </cell>
          <cell r="BQ47">
            <v>-0.09</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65</v>
          </cell>
          <cell r="B48" t="str">
            <v>C41</v>
          </cell>
          <cell r="C48" t="str">
            <v>C42</v>
          </cell>
          <cell r="F48">
            <v>0</v>
          </cell>
          <cell r="G48" t="str">
            <v/>
          </cell>
          <cell r="J48" t="str">
            <v/>
          </cell>
          <cell r="K48" t="str">
            <v/>
          </cell>
          <cell r="L48" t="str">
            <v/>
          </cell>
          <cell r="M48" t="str">
            <v/>
          </cell>
          <cell r="N48" t="str">
            <v/>
          </cell>
          <cell r="O48" t="str">
            <v/>
          </cell>
          <cell r="P48" t="str">
            <v/>
          </cell>
          <cell r="Q48">
            <v>0.06</v>
          </cell>
          <cell r="S48">
            <v>0.06</v>
          </cell>
          <cell r="T48">
            <v>98</v>
          </cell>
          <cell r="U48">
            <v>24</v>
          </cell>
          <cell r="V48">
            <v>0.68799999999999994</v>
          </cell>
          <cell r="X48" t="str">
            <v/>
          </cell>
          <cell r="Y48" t="str">
            <v/>
          </cell>
          <cell r="AA48" t="str">
            <v/>
          </cell>
          <cell r="AB48" t="str">
            <v/>
          </cell>
          <cell r="AC48">
            <v>0.58479999999999999</v>
          </cell>
          <cell r="AD48">
            <v>3.5088000000000001E-2</v>
          </cell>
          <cell r="AE48">
            <v>0.16595877174464532</v>
          </cell>
          <cell r="AF48">
            <v>0.17795877174464533</v>
          </cell>
          <cell r="AG48">
            <v>0.18395877174464534</v>
          </cell>
          <cell r="AH48">
            <v>1.5</v>
          </cell>
          <cell r="AI48">
            <v>22.03</v>
          </cell>
          <cell r="AJ48">
            <v>3.16</v>
          </cell>
          <cell r="AK48">
            <v>8</v>
          </cell>
          <cell r="AL48">
            <v>0.2</v>
          </cell>
          <cell r="AM48">
            <v>1.4E-2</v>
          </cell>
          <cell r="AN48">
            <v>2.5486755371093753E-2</v>
          </cell>
          <cell r="AO48">
            <v>3.125E-2</v>
          </cell>
          <cell r="AP48">
            <v>0.12743377685546875</v>
          </cell>
          <cell r="AQ48">
            <v>0.64346053825354355</v>
          </cell>
          <cell r="AR48">
            <v>1.5526440762324012</v>
          </cell>
          <cell r="AS48">
            <v>0.32228175403597431</v>
          </cell>
          <cell r="AT48">
            <v>2.1103030799670741E-2</v>
          </cell>
          <cell r="AU48">
            <v>4.6589786170764494E-2</v>
          </cell>
          <cell r="AV48">
            <v>1.7262397150928601</v>
          </cell>
          <cell r="AW48">
            <v>54.231420072706683</v>
          </cell>
          <cell r="AX48">
            <v>2.7659242520092379E-2</v>
          </cell>
          <cell r="AY48">
            <v>129.05298451941783</v>
          </cell>
          <cell r="AZ48" t="b">
            <v>0</v>
          </cell>
          <cell r="BA48" t="str">
            <v/>
          </cell>
          <cell r="BB48">
            <v>1E-3</v>
          </cell>
          <cell r="BC48">
            <v>0</v>
          </cell>
          <cell r="BD48">
            <v>0</v>
          </cell>
          <cell r="BE48">
            <v>1E-3</v>
          </cell>
          <cell r="BF48" t="str">
            <v/>
          </cell>
          <cell r="BG48">
            <v>2.6748963180841235E-2</v>
          </cell>
          <cell r="BH48">
            <v>5.9999999999999991</v>
          </cell>
          <cell r="BI48">
            <v>1.2</v>
          </cell>
          <cell r="BJ48">
            <v>2.6732161081230461E-2</v>
          </cell>
          <cell r="BK48">
            <v>5.7982161081230457E-2</v>
          </cell>
          <cell r="BL48">
            <v>7.4482604539801915E-6</v>
          </cell>
          <cell r="BM48">
            <v>6.9587531210021314E-2</v>
          </cell>
          <cell r="BN48">
            <v>0</v>
          </cell>
          <cell r="BO48">
            <v>734.95299999999997</v>
          </cell>
          <cell r="BP48">
            <v>734.25299999999993</v>
          </cell>
          <cell r="BQ48">
            <v>735.15300000000002</v>
          </cell>
          <cell r="BR48">
            <v>734.45299999999997</v>
          </cell>
          <cell r="BS48">
            <v>736.41300000000001</v>
          </cell>
          <cell r="BT48">
            <v>735.45299999999997</v>
          </cell>
          <cell r="BU48" t="b">
            <v>0</v>
          </cell>
          <cell r="BV48">
            <v>1.2599999999999909</v>
          </cell>
          <cell r="BW48">
            <v>1</v>
          </cell>
          <cell r="BX48">
            <v>1.4599999999999909</v>
          </cell>
          <cell r="BY48">
            <v>200</v>
          </cell>
          <cell r="BZ48">
            <v>0.65</v>
          </cell>
          <cell r="CA48">
            <v>0.25</v>
          </cell>
          <cell r="CB48">
            <v>1.1299999999999955</v>
          </cell>
          <cell r="CC48">
            <v>1.4446357810494279</v>
          </cell>
          <cell r="CD48">
            <v>1281.7530967361049</v>
          </cell>
          <cell r="CE48">
            <v>8.0049116323616665E-2</v>
          </cell>
          <cell r="CF48">
            <v>660.40520966983752</v>
          </cell>
          <cell r="CG48">
            <v>1942.1583064059423</v>
          </cell>
          <cell r="CH48">
            <v>1.5</v>
          </cell>
          <cell r="CI48">
            <v>2243</v>
          </cell>
          <cell r="CJ48">
            <v>1.2988129556883252</v>
          </cell>
          <cell r="CK48">
            <v>1.5</v>
          </cell>
          <cell r="CL48">
            <v>1</v>
          </cell>
          <cell r="CM48">
            <v>2</v>
          </cell>
        </row>
        <row r="49">
          <cell r="A49">
            <v>66</v>
          </cell>
          <cell r="B49" t="str">
            <v>C42</v>
          </cell>
          <cell r="C49" t="str">
            <v>C43</v>
          </cell>
          <cell r="F49">
            <v>0</v>
          </cell>
          <cell r="G49" t="str">
            <v/>
          </cell>
          <cell r="J49" t="str">
            <v/>
          </cell>
          <cell r="K49" t="str">
            <v/>
          </cell>
          <cell r="L49" t="str">
            <v/>
          </cell>
          <cell r="M49" t="str">
            <v/>
          </cell>
          <cell r="N49" t="str">
            <v/>
          </cell>
          <cell r="O49" t="str">
            <v/>
          </cell>
          <cell r="P49" t="str">
            <v/>
          </cell>
          <cell r="Q49">
            <v>0.4</v>
          </cell>
          <cell r="S49">
            <v>0.46</v>
          </cell>
          <cell r="T49">
            <v>98</v>
          </cell>
          <cell r="U49">
            <v>181</v>
          </cell>
          <cell r="V49">
            <v>0.68799999999999994</v>
          </cell>
          <cell r="X49">
            <v>0</v>
          </cell>
          <cell r="Y49" t="str">
            <v/>
          </cell>
          <cell r="AA49">
            <v>0</v>
          </cell>
          <cell r="AB49" t="str">
            <v/>
          </cell>
          <cell r="AC49">
            <v>0.58479999999999999</v>
          </cell>
          <cell r="AD49">
            <v>0.26900800000000002</v>
          </cell>
          <cell r="AE49">
            <v>1.0958853742696166</v>
          </cell>
          <cell r="AF49">
            <v>1.1878853742696167</v>
          </cell>
          <cell r="AG49">
            <v>1.2338853742696168</v>
          </cell>
          <cell r="AH49">
            <v>1.5</v>
          </cell>
          <cell r="AI49">
            <v>66.78</v>
          </cell>
          <cell r="AJ49">
            <v>16.2</v>
          </cell>
          <cell r="AK49">
            <v>8</v>
          </cell>
          <cell r="AL49">
            <v>0.2</v>
          </cell>
          <cell r="AM49">
            <v>1.4E-2</v>
          </cell>
          <cell r="AN49">
            <v>1.7072296142578127E-2</v>
          </cell>
          <cell r="AO49">
            <v>3.125E-2</v>
          </cell>
          <cell r="AP49">
            <v>8.5361480712890625E-2</v>
          </cell>
          <cell r="AQ49">
            <v>1.1578313604856028</v>
          </cell>
          <cell r="AR49">
            <v>3.4306096134168564</v>
          </cell>
          <cell r="AS49">
            <v>1.1841931528911851</v>
          </cell>
          <cell r="AT49">
            <v>6.8326883757591314E-2</v>
          </cell>
          <cell r="AU49">
            <v>8.5399179900169445E-2</v>
          </cell>
          <cell r="AV49">
            <v>3.9085445822369489</v>
          </cell>
          <cell r="AW49">
            <v>122.79054945783788</v>
          </cell>
          <cell r="AX49">
            <v>1.2215923836345803E-2</v>
          </cell>
          <cell r="AY49">
            <v>149.423962754852</v>
          </cell>
          <cell r="AZ49" t="str">
            <v>20°22'16''</v>
          </cell>
          <cell r="BA49">
            <v>16.697561856392234</v>
          </cell>
          <cell r="BB49">
            <v>3.9E-2</v>
          </cell>
          <cell r="BC49">
            <v>5.0000000000000001E-3</v>
          </cell>
          <cell r="BD49">
            <v>2E-3</v>
          </cell>
          <cell r="BE49">
            <v>4.5999999999999999E-2</v>
          </cell>
          <cell r="BF49">
            <v>4.5999999999999999E-2</v>
          </cell>
          <cell r="BG49" t="str">
            <v/>
          </cell>
          <cell r="BH49" t="str">
            <v/>
          </cell>
          <cell r="BI49" t="str">
            <v/>
          </cell>
          <cell r="BJ49" t="str">
            <v/>
          </cell>
          <cell r="BK49" t="str">
            <v/>
          </cell>
          <cell r="BL49" t="str">
            <v/>
          </cell>
          <cell r="BM49" t="str">
            <v/>
          </cell>
          <cell r="BN49">
            <v>0.05</v>
          </cell>
          <cell r="BO49">
            <v>734.20299999999997</v>
          </cell>
          <cell r="BP49">
            <v>723.38299999999992</v>
          </cell>
          <cell r="BQ49">
            <v>734.40300000000002</v>
          </cell>
          <cell r="BR49">
            <v>723.58299999999997</v>
          </cell>
          <cell r="BS49">
            <v>735.45299999999997</v>
          </cell>
          <cell r="BT49">
            <v>724.58300000000008</v>
          </cell>
          <cell r="BU49" t="str">
            <v/>
          </cell>
          <cell r="BV49">
            <v>1.0499999999999545</v>
          </cell>
          <cell r="BW49">
            <v>1.0000000000001137</v>
          </cell>
          <cell r="BX49">
            <v>1.2499999999999545</v>
          </cell>
          <cell r="BY49">
            <v>200</v>
          </cell>
          <cell r="BZ49">
            <v>0.65</v>
          </cell>
          <cell r="CA49">
            <v>0.25</v>
          </cell>
          <cell r="CB49">
            <v>1.0250000000000341</v>
          </cell>
          <cell r="CC49">
            <v>1.3324559091383172</v>
          </cell>
          <cell r="CD49">
            <v>1182.2215053829721</v>
          </cell>
          <cell r="CE49">
            <v>9.4473964477023609E-2</v>
          </cell>
          <cell r="CF49">
            <v>779.41020693544476</v>
          </cell>
          <cell r="CG49">
            <v>1961.6317123184167</v>
          </cell>
          <cell r="CH49">
            <v>1.5</v>
          </cell>
          <cell r="CI49">
            <v>2243</v>
          </cell>
          <cell r="CJ49">
            <v>1.3118357416306845</v>
          </cell>
          <cell r="CK49">
            <v>1.5</v>
          </cell>
          <cell r="CL49">
            <v>1</v>
          </cell>
          <cell r="CM49">
            <v>2</v>
          </cell>
        </row>
        <row r="50">
          <cell r="A50">
            <v>67</v>
          </cell>
          <cell r="B50" t="str">
            <v>C43</v>
          </cell>
          <cell r="C50" t="str">
            <v>C44</v>
          </cell>
          <cell r="F50">
            <v>0</v>
          </cell>
          <cell r="G50" t="str">
            <v/>
          </cell>
          <cell r="J50" t="str">
            <v/>
          </cell>
          <cell r="K50" t="str">
            <v/>
          </cell>
          <cell r="L50" t="str">
            <v/>
          </cell>
          <cell r="M50" t="str">
            <v/>
          </cell>
          <cell r="N50" t="str">
            <v/>
          </cell>
          <cell r="O50" t="str">
            <v/>
          </cell>
          <cell r="P50" t="str">
            <v/>
          </cell>
          <cell r="S50">
            <v>0.46</v>
          </cell>
          <cell r="T50">
            <v>98</v>
          </cell>
          <cell r="U50">
            <v>181</v>
          </cell>
          <cell r="V50">
            <v>0.68799999999999994</v>
          </cell>
          <cell r="X50">
            <v>0</v>
          </cell>
          <cell r="Y50" t="str">
            <v/>
          </cell>
          <cell r="AA50">
            <v>0</v>
          </cell>
          <cell r="AB50" t="str">
            <v/>
          </cell>
          <cell r="AC50">
            <v>0.58479999999999999</v>
          </cell>
          <cell r="AD50">
            <v>0.26900800000000002</v>
          </cell>
          <cell r="AE50">
            <v>1.0958853742696166</v>
          </cell>
          <cell r="AF50">
            <v>1.1878853742696167</v>
          </cell>
          <cell r="AG50">
            <v>1.2338853742696168</v>
          </cell>
          <cell r="AH50">
            <v>1.5</v>
          </cell>
          <cell r="AI50">
            <v>58.58</v>
          </cell>
          <cell r="AJ50">
            <v>1.02</v>
          </cell>
          <cell r="AK50">
            <v>8</v>
          </cell>
          <cell r="AL50">
            <v>0.2</v>
          </cell>
          <cell r="AM50">
            <v>1.4E-2</v>
          </cell>
          <cell r="AN50">
            <v>3.3689880371093758E-2</v>
          </cell>
          <cell r="AO50">
            <v>3.125E-2</v>
          </cell>
          <cell r="AP50">
            <v>0.16844940185546878</v>
          </cell>
          <cell r="AQ50">
            <v>0.42919142702492158</v>
          </cell>
          <cell r="AR50">
            <v>0.89607259602776035</v>
          </cell>
          <cell r="AS50">
            <v>0.13157878423470801</v>
          </cell>
          <cell r="AT50">
            <v>9.3886483706263294E-3</v>
          </cell>
          <cell r="AU50">
            <v>4.3078528741720086E-2</v>
          </cell>
          <cell r="AV50">
            <v>0.98074849113407159</v>
          </cell>
          <cell r="AW50">
            <v>30.811122547660744</v>
          </cell>
          <cell r="AX50">
            <v>4.868371795541359E-2</v>
          </cell>
          <cell r="AY50">
            <v>151.54051515442359</v>
          </cell>
          <cell r="AZ50" t="str">
            <v>02°06'60''</v>
          </cell>
          <cell r="BA50">
            <v>162.40353070436817</v>
          </cell>
          <cell r="BB50">
            <v>1E-3</v>
          </cell>
          <cell r="BC50">
            <v>1.2E-2</v>
          </cell>
          <cell r="BD50">
            <v>2E-3</v>
          </cell>
          <cell r="BE50">
            <v>1.5000000000000001E-2</v>
          </cell>
          <cell r="BF50">
            <v>1.5000000000000001E-2</v>
          </cell>
          <cell r="BG50">
            <v>2.6748963180841235E-2</v>
          </cell>
          <cell r="BH50">
            <v>5.9999999999999991</v>
          </cell>
          <cell r="BI50">
            <v>1.2</v>
          </cell>
          <cell r="BJ50">
            <v>8.6287355388781836E-3</v>
          </cell>
          <cell r="BK50">
            <v>3.9878735538878184E-2</v>
          </cell>
          <cell r="BL50">
            <v>7.4482604539801915E-6</v>
          </cell>
          <cell r="BM50">
            <v>4.7863420559198594E-2</v>
          </cell>
          <cell r="BN50">
            <v>0.03</v>
          </cell>
          <cell r="BO50">
            <v>723.35299999999995</v>
          </cell>
          <cell r="BP50">
            <v>722.75299999999993</v>
          </cell>
          <cell r="BQ50">
            <v>723.553</v>
          </cell>
          <cell r="BR50">
            <v>722.95299999999997</v>
          </cell>
          <cell r="BS50">
            <v>724.58300000000008</v>
          </cell>
          <cell r="BT50">
            <v>723.94299999999998</v>
          </cell>
          <cell r="BU50" t="str">
            <v/>
          </cell>
          <cell r="BV50">
            <v>1.0300000000000864</v>
          </cell>
          <cell r="BW50">
            <v>0.99000000000000909</v>
          </cell>
          <cell r="BX50">
            <v>1.2300000000000864</v>
          </cell>
          <cell r="BY50">
            <v>200</v>
          </cell>
          <cell r="BZ50">
            <v>0.65</v>
          </cell>
          <cell r="CA50">
            <v>0.25</v>
          </cell>
          <cell r="CB50">
            <v>1.0100000000000477</v>
          </cell>
          <cell r="CC50">
            <v>1.3161022842942249</v>
          </cell>
          <cell r="CD50">
            <v>1167.7117517400513</v>
          </cell>
          <cell r="CE50">
            <v>9.6831221955225311E-2</v>
          </cell>
          <cell r="CF50">
            <v>798.85758113060876</v>
          </cell>
          <cell r="CG50">
            <v>1966.5693328706602</v>
          </cell>
          <cell r="CH50">
            <v>1.5</v>
          </cell>
          <cell r="CI50">
            <v>2243</v>
          </cell>
          <cell r="CJ50">
            <v>1.3151377616165807</v>
          </cell>
          <cell r="CK50">
            <v>1.5</v>
          </cell>
          <cell r="CL50">
            <v>1</v>
          </cell>
          <cell r="CM50">
            <v>2</v>
          </cell>
        </row>
        <row r="51">
          <cell r="A51">
            <v>68</v>
          </cell>
          <cell r="B51" t="str">
            <v>C44</v>
          </cell>
          <cell r="C51" t="str">
            <v>C45</v>
          </cell>
          <cell r="F51">
            <v>0</v>
          </cell>
          <cell r="G51" t="str">
            <v/>
          </cell>
          <cell r="J51" t="str">
            <v/>
          </cell>
          <cell r="K51" t="str">
            <v/>
          </cell>
          <cell r="L51" t="str">
            <v/>
          </cell>
          <cell r="M51" t="str">
            <v/>
          </cell>
          <cell r="N51" t="str">
            <v/>
          </cell>
          <cell r="O51" t="str">
            <v/>
          </cell>
          <cell r="P51" t="str">
            <v/>
          </cell>
          <cell r="Q51">
            <v>0.55000000000000004</v>
          </cell>
          <cell r="S51">
            <v>1.01</v>
          </cell>
          <cell r="T51">
            <v>98</v>
          </cell>
          <cell r="U51">
            <v>397</v>
          </cell>
          <cell r="V51">
            <v>0.68799999999999994</v>
          </cell>
          <cell r="X51">
            <v>0</v>
          </cell>
          <cell r="Y51" t="str">
            <v/>
          </cell>
          <cell r="AA51">
            <v>0</v>
          </cell>
          <cell r="AB51" t="str">
            <v/>
          </cell>
          <cell r="AC51">
            <v>0.58479999999999999</v>
          </cell>
          <cell r="AD51">
            <v>0.59064800000000006</v>
          </cell>
          <cell r="AE51">
            <v>2.2713918613405624</v>
          </cell>
          <cell r="AF51">
            <v>2.4733918613405623</v>
          </cell>
          <cell r="AG51">
            <v>2.5743918613405623</v>
          </cell>
          <cell r="AH51">
            <v>2.5743918613405623</v>
          </cell>
          <cell r="AI51">
            <v>40.86</v>
          </cell>
          <cell r="AJ51">
            <v>3.93</v>
          </cell>
          <cell r="AK51">
            <v>8</v>
          </cell>
          <cell r="AL51">
            <v>0.2</v>
          </cell>
          <cell r="AM51">
            <v>1.4E-2</v>
          </cell>
          <cell r="AN51">
            <v>3.1508636474609372E-2</v>
          </cell>
          <cell r="AO51">
            <v>4.3750000000000004E-2</v>
          </cell>
          <cell r="AP51">
            <v>0.15754318237304685</v>
          </cell>
          <cell r="AQ51">
            <v>0.81143091089001462</v>
          </cell>
          <cell r="AR51">
            <v>1.7542720763360946</v>
          </cell>
          <cell r="AS51">
            <v>0.48000565074156676</v>
          </cell>
          <cell r="AT51">
            <v>3.3558619936177307E-2</v>
          </cell>
          <cell r="AU51">
            <v>6.5067256410786672E-2</v>
          </cell>
          <cell r="AV51">
            <v>1.9251024111405417</v>
          </cell>
          <cell r="AW51">
            <v>60.478875922471246</v>
          </cell>
          <cell r="AX51">
            <v>4.2566794142151594E-2</v>
          </cell>
          <cell r="AY51">
            <v>61.296419678570132</v>
          </cell>
          <cell r="BA51" t="str">
            <v/>
          </cell>
          <cell r="BB51">
            <v>2.1999999999999999E-2</v>
          </cell>
          <cell r="BC51">
            <v>0</v>
          </cell>
          <cell r="BD51">
            <v>0</v>
          </cell>
          <cell r="BE51">
            <v>2.1999999999999999E-2</v>
          </cell>
          <cell r="BF51">
            <v>2.1999999999999999E-2</v>
          </cell>
          <cell r="BG51">
            <v>4.5908208741370686E-2</v>
          </cell>
          <cell r="BH51">
            <v>5.9999999999999991</v>
          </cell>
          <cell r="BI51">
            <v>1.2</v>
          </cell>
          <cell r="BJ51">
            <v>4.8900961027134641E-2</v>
          </cell>
          <cell r="BK51">
            <v>9.2650961027134646E-2</v>
          </cell>
          <cell r="BL51">
            <v>3.1505945597283584E-5</v>
          </cell>
          <cell r="BM51">
            <v>0.11121896036727831</v>
          </cell>
          <cell r="BN51">
            <v>0.08</v>
          </cell>
          <cell r="BO51">
            <v>722.67299999999989</v>
          </cell>
          <cell r="BP51">
            <v>721.06299999999987</v>
          </cell>
          <cell r="BQ51">
            <v>722.87299999999993</v>
          </cell>
          <cell r="BR51">
            <v>721.26299999999992</v>
          </cell>
          <cell r="BS51">
            <v>723.94299999999998</v>
          </cell>
          <cell r="BT51">
            <v>722.99299999999994</v>
          </cell>
          <cell r="BU51" t="str">
            <v/>
          </cell>
          <cell r="BV51">
            <v>1.07000000000005</v>
          </cell>
          <cell r="BW51">
            <v>1.7300000000000182</v>
          </cell>
          <cell r="BX51">
            <v>1.27000000000005</v>
          </cell>
          <cell r="BY51">
            <v>200</v>
          </cell>
          <cell r="BZ51">
            <v>0.65</v>
          </cell>
          <cell r="CA51">
            <v>0.25</v>
          </cell>
          <cell r="CB51">
            <v>1.4000000000000341</v>
          </cell>
          <cell r="CC51">
            <v>1.7154407714474724</v>
          </cell>
          <cell r="CD51">
            <v>1522.02482446677</v>
          </cell>
          <cell r="CE51">
            <v>5.4840080383548595E-2</v>
          </cell>
          <cell r="CF51">
            <v>452.43066316427593</v>
          </cell>
          <cell r="CG51">
            <v>1974.455487631046</v>
          </cell>
          <cell r="CH51">
            <v>1.5</v>
          </cell>
          <cell r="CI51">
            <v>2243</v>
          </cell>
          <cell r="CJ51">
            <v>1.3204116056382387</v>
          </cell>
          <cell r="CK51">
            <v>1.5</v>
          </cell>
          <cell r="CL51">
            <v>1</v>
          </cell>
          <cell r="CM51">
            <v>2</v>
          </cell>
        </row>
        <row r="52">
          <cell r="A52">
            <v>69</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J52">
            <v>0.02</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721.06299999999987</v>
          </cell>
          <cell r="BP52" t="str">
            <v/>
          </cell>
          <cell r="BQ52">
            <v>721.06299999999987</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70</v>
          </cell>
          <cell r="C53" t="str">
            <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J53">
            <v>0.02</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71</v>
          </cell>
          <cell r="B54" t="str">
            <v>C46</v>
          </cell>
          <cell r="C54" t="str">
            <v>C45</v>
          </cell>
          <cell r="F54">
            <v>0</v>
          </cell>
          <cell r="G54" t="str">
            <v/>
          </cell>
          <cell r="J54" t="str">
            <v/>
          </cell>
          <cell r="L54" t="str">
            <v/>
          </cell>
          <cell r="M54" t="str">
            <v/>
          </cell>
          <cell r="N54" t="str">
            <v/>
          </cell>
          <cell r="O54" t="str">
            <v/>
          </cell>
          <cell r="P54" t="str">
            <v/>
          </cell>
          <cell r="Q54">
            <v>0.13</v>
          </cell>
          <cell r="S54">
            <v>0.13</v>
          </cell>
          <cell r="T54">
            <v>98</v>
          </cell>
          <cell r="U54">
            <v>51</v>
          </cell>
          <cell r="V54">
            <v>0.68799999999999994</v>
          </cell>
          <cell r="X54" t="str">
            <v/>
          </cell>
          <cell r="Y54" t="str">
            <v/>
          </cell>
          <cell r="AA54" t="str">
            <v/>
          </cell>
          <cell r="AB54" t="str">
            <v/>
          </cell>
          <cell r="AC54">
            <v>0.58479999999999999</v>
          </cell>
          <cell r="AD54">
            <v>7.6023999999999994E-2</v>
          </cell>
          <cell r="AE54">
            <v>0.33976508894512442</v>
          </cell>
          <cell r="AF54">
            <v>0.36576508894512444</v>
          </cell>
          <cell r="AG54">
            <v>0.37876508894512445</v>
          </cell>
          <cell r="AH54">
            <v>1.5</v>
          </cell>
          <cell r="AI54">
            <v>38</v>
          </cell>
          <cell r="AJ54">
            <v>1.58</v>
          </cell>
          <cell r="AK54">
            <v>8</v>
          </cell>
          <cell r="AL54">
            <v>0.2</v>
          </cell>
          <cell r="AM54">
            <v>1.4E-2</v>
          </cell>
          <cell r="AN54">
            <v>3.0216979980468753E-2</v>
          </cell>
          <cell r="AO54">
            <v>3.125E-2</v>
          </cell>
          <cell r="AP54">
            <v>0.15108489990234375</v>
          </cell>
          <cell r="AQ54">
            <v>0.50235407755737227</v>
          </cell>
          <cell r="AR54">
            <v>1.1099545398487596</v>
          </cell>
          <cell r="AS54">
            <v>0.18635205970990193</v>
          </cell>
          <cell r="AT54">
            <v>1.2862365914297574E-2</v>
          </cell>
          <cell r="AU54">
            <v>4.3079345894766329E-2</v>
          </cell>
          <cell r="AV54">
            <v>1.220635808495695</v>
          </cell>
          <cell r="AW54">
            <v>38.347404886787139</v>
          </cell>
          <cell r="AX54">
            <v>3.9116075896881236E-2</v>
          </cell>
          <cell r="AY54">
            <v>129.70537742247888</v>
          </cell>
          <cell r="AZ54" t="b">
            <v>0</v>
          </cell>
          <cell r="BA54" t="str">
            <v/>
          </cell>
          <cell r="BB54">
            <v>1E-3</v>
          </cell>
          <cell r="BC54">
            <v>0</v>
          </cell>
          <cell r="BD54">
            <v>0</v>
          </cell>
          <cell r="BE54">
            <v>1E-3</v>
          </cell>
          <cell r="BF54" t="str">
            <v/>
          </cell>
          <cell r="BG54">
            <v>2.6748963180841235E-2</v>
          </cell>
          <cell r="BH54">
            <v>5.9999999999999991</v>
          </cell>
          <cell r="BI54">
            <v>1.2</v>
          </cell>
          <cell r="BJ54">
            <v>1.336608054061523E-2</v>
          </cell>
          <cell r="BK54">
            <v>4.4616080540615229E-2</v>
          </cell>
          <cell r="BL54">
            <v>7.4482604539801915E-6</v>
          </cell>
          <cell r="BM54">
            <v>5.3548234561283048E-2</v>
          </cell>
          <cell r="BN54">
            <v>0</v>
          </cell>
          <cell r="BO54">
            <v>720.29299999999989</v>
          </cell>
          <cell r="BP54">
            <v>719.69299999999987</v>
          </cell>
          <cell r="BQ54">
            <v>720.49299999999994</v>
          </cell>
          <cell r="BR54">
            <v>719.89299999999992</v>
          </cell>
          <cell r="BS54">
            <v>721.69299999999998</v>
          </cell>
          <cell r="BT54">
            <v>722.99299999999994</v>
          </cell>
          <cell r="BU54" t="b">
            <v>0</v>
          </cell>
          <cell r="BV54">
            <v>1.2000000000000455</v>
          </cell>
          <cell r="BW54">
            <v>3.1000000000000227</v>
          </cell>
          <cell r="BX54">
            <v>1.4000000000000454</v>
          </cell>
          <cell r="BY54">
            <v>200</v>
          </cell>
          <cell r="BZ54">
            <v>0.65</v>
          </cell>
          <cell r="CA54">
            <v>0.25</v>
          </cell>
          <cell r="CB54">
            <v>2.1500000000000341</v>
          </cell>
          <cell r="CC54">
            <v>2.3498983093777586</v>
          </cell>
          <cell r="CD54">
            <v>2084.9472749954166</v>
          </cell>
          <cell r="CE54">
            <v>2.4653292845232655E-2</v>
          </cell>
          <cell r="CF54">
            <v>203.3896659731694</v>
          </cell>
          <cell r="CG54">
            <v>2288.3369409685861</v>
          </cell>
          <cell r="CH54">
            <v>1.5</v>
          </cell>
          <cell r="CI54">
            <v>2243</v>
          </cell>
          <cell r="CJ54">
            <v>1.5303189529437715</v>
          </cell>
          <cell r="CK54">
            <v>1.9</v>
          </cell>
          <cell r="CL54">
            <v>1</v>
          </cell>
          <cell r="CM54">
            <v>2</v>
          </cell>
        </row>
        <row r="55">
          <cell r="A55">
            <v>72</v>
          </cell>
          <cell r="B55" t="str">
            <v>C45</v>
          </cell>
          <cell r="C55" t="str">
            <v>C47</v>
          </cell>
          <cell r="F55">
            <v>0</v>
          </cell>
          <cell r="G55" t="str">
            <v/>
          </cell>
          <cell r="J55" t="str">
            <v/>
          </cell>
          <cell r="L55" t="str">
            <v/>
          </cell>
          <cell r="M55" t="str">
            <v/>
          </cell>
          <cell r="N55" t="str">
            <v/>
          </cell>
          <cell r="O55" t="str">
            <v/>
          </cell>
          <cell r="P55" t="str">
            <v/>
          </cell>
          <cell r="Q55">
            <v>0.09</v>
          </cell>
          <cell r="S55">
            <v>0.22</v>
          </cell>
          <cell r="U55">
            <v>51</v>
          </cell>
          <cell r="X55">
            <v>0</v>
          </cell>
          <cell r="Y55" t="str">
            <v/>
          </cell>
          <cell r="AA55">
            <v>0</v>
          </cell>
          <cell r="AB55" t="str">
            <v/>
          </cell>
          <cell r="AC55">
            <v>0</v>
          </cell>
          <cell r="AD55">
            <v>7.6023999999999994E-2</v>
          </cell>
          <cell r="AE55">
            <v>0.33976508894512442</v>
          </cell>
          <cell r="AF55">
            <v>0.3837650889451244</v>
          </cell>
          <cell r="AG55">
            <v>0.40576508894512442</v>
          </cell>
          <cell r="AH55">
            <v>1.5</v>
          </cell>
          <cell r="AI55">
            <v>28.68</v>
          </cell>
          <cell r="AJ55">
            <v>4.3099999999999996</v>
          </cell>
          <cell r="AK55">
            <v>8</v>
          </cell>
          <cell r="AL55">
            <v>0.2</v>
          </cell>
          <cell r="AM55">
            <v>1.4E-2</v>
          </cell>
          <cell r="AN55">
            <v>2.3622131347656249E-2</v>
          </cell>
          <cell r="AO55">
            <v>3.125E-2</v>
          </cell>
          <cell r="AP55">
            <v>0.11811065673828124</v>
          </cell>
          <cell r="AQ55">
            <v>0.71892268326763675</v>
          </cell>
          <cell r="AR55">
            <v>1.8039432477314221</v>
          </cell>
          <cell r="AS55">
            <v>0.41197095698228831</v>
          </cell>
          <cell r="AT55">
            <v>2.6343008385154881E-2</v>
          </cell>
          <cell r="AU55">
            <v>4.996513973281113E-2</v>
          </cell>
          <cell r="AV55">
            <v>2.016026320715536</v>
          </cell>
          <cell r="AW55">
            <v>63.335334786035894</v>
          </cell>
          <cell r="AX55">
            <v>2.3683462084275877E-2</v>
          </cell>
          <cell r="AY55">
            <v>135.40113735125379</v>
          </cell>
          <cell r="AZ55" t="str">
            <v>05°41'45''</v>
          </cell>
          <cell r="BA55">
            <v>60.306531114032445</v>
          </cell>
          <cell r="BB55">
            <v>7.0000000000000001E-3</v>
          </cell>
          <cell r="BC55">
            <v>1E-3</v>
          </cell>
          <cell r="BD55">
            <v>1E-3</v>
          </cell>
          <cell r="BE55">
            <v>9.0000000000000011E-3</v>
          </cell>
          <cell r="BF55">
            <v>9.0000000000000011E-3</v>
          </cell>
          <cell r="BG55" t="str">
            <v/>
          </cell>
          <cell r="BH55" t="str">
            <v/>
          </cell>
          <cell r="BI55" t="str">
            <v/>
          </cell>
          <cell r="BJ55" t="str">
            <v/>
          </cell>
          <cell r="BK55" t="str">
            <v/>
          </cell>
          <cell r="BL55" t="str">
            <v/>
          </cell>
          <cell r="BM55" t="str">
            <v/>
          </cell>
          <cell r="BN55">
            <v>0.01</v>
          </cell>
          <cell r="BO55">
            <v>719.68299999999988</v>
          </cell>
          <cell r="BP55">
            <v>718.44299999999987</v>
          </cell>
          <cell r="BQ55">
            <v>719.88299999999992</v>
          </cell>
          <cell r="BR55">
            <v>718.64299999999992</v>
          </cell>
          <cell r="BS55">
            <v>722.99299999999994</v>
          </cell>
          <cell r="BT55">
            <v>719.75300000000016</v>
          </cell>
          <cell r="BU55" t="str">
            <v/>
          </cell>
          <cell r="BV55">
            <v>3.1100000000000136</v>
          </cell>
          <cell r="BW55">
            <v>1.110000000000241</v>
          </cell>
          <cell r="BX55">
            <v>3.3100000000000138</v>
          </cell>
          <cell r="BY55">
            <v>200</v>
          </cell>
          <cell r="BZ55">
            <v>0.65</v>
          </cell>
          <cell r="CA55">
            <v>0.25</v>
          </cell>
          <cell r="CB55">
            <v>2.1100000000001273</v>
          </cell>
          <cell r="CC55">
            <v>2.3199717329199707</v>
          </cell>
          <cell r="CD55">
            <v>2058.3949200332445</v>
          </cell>
          <cell r="CE55">
            <v>2.5553001286404253E-2</v>
          </cell>
          <cell r="CF55">
            <v>210.81226061283508</v>
          </cell>
          <cell r="CG55">
            <v>2269.2071806460795</v>
          </cell>
          <cell r="CH55">
            <v>1.5</v>
          </cell>
          <cell r="CI55" t="b">
            <v>0</v>
          </cell>
          <cell r="CJ55" t="e">
            <v>#DIV/0!</v>
          </cell>
          <cell r="CK55" t="e">
            <v>#DIV/0!</v>
          </cell>
          <cell r="CL55">
            <v>5</v>
          </cell>
          <cell r="CM55">
            <v>2</v>
          </cell>
        </row>
        <row r="56">
          <cell r="A56">
            <v>73</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J56">
            <v>0.02</v>
          </cell>
          <cell r="AK56">
            <v>30</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718.44299999999987</v>
          </cell>
          <cell r="BP56" t="str">
            <v/>
          </cell>
          <cell r="BQ56">
            <v>718.44299999999987</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74</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J57">
            <v>0.02</v>
          </cell>
          <cell r="AK57">
            <v>30</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75</v>
          </cell>
          <cell r="C58" t="str">
            <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J58">
            <v>0.02</v>
          </cell>
          <cell r="AK58">
            <v>30</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76</v>
          </cell>
          <cell r="B59" t="str">
            <v>A21</v>
          </cell>
          <cell r="C59" t="str">
            <v>C51</v>
          </cell>
          <cell r="E59">
            <v>3.13</v>
          </cell>
          <cell r="F59">
            <v>3.13</v>
          </cell>
          <cell r="G59">
            <v>5</v>
          </cell>
          <cell r="J59" t="str">
            <v/>
          </cell>
          <cell r="K59">
            <v>0.11460125141746949</v>
          </cell>
          <cell r="L59">
            <v>0.11460125141746949</v>
          </cell>
          <cell r="M59">
            <v>3</v>
          </cell>
          <cell r="N59">
            <v>471.90281881227315</v>
          </cell>
          <cell r="O59">
            <v>0.63012548262548296</v>
          </cell>
          <cell r="P59">
            <v>930.73051325856159</v>
          </cell>
          <cell r="S59">
            <v>0</v>
          </cell>
          <cell r="U59" t="str">
            <v/>
          </cell>
          <cell r="X59" t="str">
            <v/>
          </cell>
          <cell r="Y59" t="str">
            <v/>
          </cell>
          <cell r="AA59" t="str">
            <v/>
          </cell>
          <cell r="AB59" t="str">
            <v/>
          </cell>
          <cell r="AC59" t="str">
            <v/>
          </cell>
          <cell r="AD59" t="str">
            <v/>
          </cell>
          <cell r="AE59" t="str">
            <v/>
          </cell>
          <cell r="AF59" t="str">
            <v/>
          </cell>
          <cell r="AG59" t="str">
            <v/>
          </cell>
          <cell r="AH59">
            <v>932.23051325856159</v>
          </cell>
          <cell r="AI59">
            <v>12.95</v>
          </cell>
          <cell r="AJ59">
            <v>2.87</v>
          </cell>
          <cell r="AK59">
            <v>24</v>
          </cell>
          <cell r="AL59">
            <v>0.60000000000000009</v>
          </cell>
          <cell r="AM59">
            <v>1.2999999999999999E-2</v>
          </cell>
          <cell r="AN59">
            <v>0.49235315322875989</v>
          </cell>
          <cell r="AO59">
            <v>0.57410888671875016</v>
          </cell>
          <cell r="AP59">
            <v>0.82058858871459972</v>
          </cell>
          <cell r="AQ59">
            <v>3.7544882511630981</v>
          </cell>
          <cell r="AR59">
            <v>1.6309463093775045</v>
          </cell>
          <cell r="AS59">
            <v>4.1994002348634876</v>
          </cell>
          <cell r="AT59">
            <v>0.71845983833444127</v>
          </cell>
          <cell r="AU59">
            <v>1.2108129915632011</v>
          </cell>
          <cell r="AV59">
            <v>3.6852251891975691</v>
          </cell>
          <cell r="AW59">
            <v>1041.972874308643</v>
          </cell>
          <cell r="AX59">
            <v>0.8946782936908062</v>
          </cell>
          <cell r="AY59">
            <v>54.859778276292957</v>
          </cell>
          <cell r="AZ59" t="b">
            <v>0</v>
          </cell>
          <cell r="BA59" t="str">
            <v/>
          </cell>
          <cell r="BB59">
            <v>1E-3</v>
          </cell>
          <cell r="BC59">
            <v>0</v>
          </cell>
          <cell r="BD59">
            <v>0</v>
          </cell>
          <cell r="BE59">
            <v>1E-3</v>
          </cell>
          <cell r="BF59" t="str">
            <v/>
          </cell>
          <cell r="BG59">
            <v>1.0664386366702769</v>
          </cell>
          <cell r="BH59">
            <v>1.9999999999999996</v>
          </cell>
          <cell r="BI59">
            <v>1.3</v>
          </cell>
          <cell r="BJ59" t="str">
            <v/>
          </cell>
          <cell r="BK59" t="str">
            <v/>
          </cell>
          <cell r="BL59" t="str">
            <v/>
          </cell>
          <cell r="BM59">
            <v>2.2403366767437505</v>
          </cell>
          <cell r="BN59">
            <v>0</v>
          </cell>
          <cell r="BO59">
            <v>669.80300000000011</v>
          </cell>
          <cell r="BP59">
            <v>669.43300000000011</v>
          </cell>
          <cell r="BQ59">
            <v>670.40300000000013</v>
          </cell>
          <cell r="BR59">
            <v>670.03300000000013</v>
          </cell>
          <cell r="BS59">
            <v>672.02300000000014</v>
          </cell>
          <cell r="BT59">
            <v>671.34300000000007</v>
          </cell>
          <cell r="BU59" t="b">
            <v>0</v>
          </cell>
          <cell r="BV59">
            <v>1.6200000000000045</v>
          </cell>
          <cell r="BW59">
            <v>1.3099999999999454</v>
          </cell>
          <cell r="BX59">
            <v>2.2200000000000046</v>
          </cell>
          <cell r="BY59">
            <v>600</v>
          </cell>
          <cell r="BZ59">
            <v>1.1499999999999999</v>
          </cell>
          <cell r="CA59">
            <v>0.75</v>
          </cell>
          <cell r="CB59">
            <v>1.464999999999975</v>
          </cell>
          <cell r="CC59">
            <v>1.1109699718449539</v>
          </cell>
          <cell r="CD59">
            <v>3085.4413543063979</v>
          </cell>
          <cell r="CE59">
            <v>0.1448753769562664</v>
          </cell>
          <cell r="CF59">
            <v>1195.2218598891977</v>
          </cell>
          <cell r="CG59">
            <v>4280.6632141955961</v>
          </cell>
          <cell r="CH59">
            <v>1.25</v>
          </cell>
          <cell r="CI59">
            <v>2928</v>
          </cell>
          <cell r="CJ59">
            <v>1.8274689268253057</v>
          </cell>
          <cell r="CK59">
            <v>1.9</v>
          </cell>
          <cell r="CL59">
            <v>2</v>
          </cell>
          <cell r="CM59">
            <v>3</v>
          </cell>
        </row>
        <row r="60">
          <cell r="A60">
            <v>77</v>
          </cell>
          <cell r="B60" t="str">
            <v>C51</v>
          </cell>
          <cell r="C60" t="str">
            <v>C52</v>
          </cell>
          <cell r="E60">
            <v>1.4109083086337395</v>
          </cell>
          <cell r="F60">
            <v>4.540908308633739</v>
          </cell>
          <cell r="G60">
            <v>5</v>
          </cell>
          <cell r="J60" t="str">
            <v/>
          </cell>
          <cell r="K60">
            <v>0.207825604811361</v>
          </cell>
          <cell r="L60">
            <v>3.2078256048113611</v>
          </cell>
          <cell r="M60">
            <v>3.2078256048113611</v>
          </cell>
          <cell r="N60">
            <v>467.36338090484503</v>
          </cell>
          <cell r="O60">
            <v>0.63583333333333336</v>
          </cell>
          <cell r="P60">
            <v>1349.4</v>
          </cell>
          <cell r="S60">
            <v>0</v>
          </cell>
          <cell r="U60" t="str">
            <v/>
          </cell>
          <cell r="X60">
            <v>0</v>
          </cell>
          <cell r="Y60" t="str">
            <v/>
          </cell>
          <cell r="AA60">
            <v>0</v>
          </cell>
          <cell r="AB60" t="str">
            <v/>
          </cell>
          <cell r="AC60" t="str">
            <v/>
          </cell>
          <cell r="AD60" t="str">
            <v/>
          </cell>
          <cell r="AE60" t="str">
            <v/>
          </cell>
          <cell r="AF60" t="str">
            <v/>
          </cell>
          <cell r="AG60" t="str">
            <v/>
          </cell>
          <cell r="AH60">
            <v>1350.9</v>
          </cell>
          <cell r="AI60">
            <v>12</v>
          </cell>
          <cell r="AJ60">
            <v>11.3</v>
          </cell>
          <cell r="AK60">
            <v>24</v>
          </cell>
          <cell r="AL60">
            <v>0.60000000000000009</v>
          </cell>
          <cell r="AM60">
            <v>1.2999999999999999E-2</v>
          </cell>
          <cell r="AN60">
            <v>0.39710397720336921</v>
          </cell>
          <cell r="AO60">
            <v>0.59384765625000013</v>
          </cell>
          <cell r="AP60">
            <v>0.66183996200561523</v>
          </cell>
          <cell r="AQ60">
            <v>6.8021114336172364</v>
          </cell>
          <cell r="AR60">
            <v>3.6686319484017798</v>
          </cell>
          <cell r="AS60">
            <v>14.00169953154499</v>
          </cell>
          <cell r="AT60">
            <v>2.3582426073061331</v>
          </cell>
          <cell r="AU60">
            <v>2.7553465845095024</v>
          </cell>
          <cell r="AV60">
            <v>7.3124398101596899</v>
          </cell>
          <cell r="AW60">
            <v>2067.5436468673711</v>
          </cell>
          <cell r="AX60">
            <v>0.65338402990757161</v>
          </cell>
          <cell r="AY60">
            <v>0.3797372051886222</v>
          </cell>
          <cell r="AZ60" t="str">
            <v>54°28'48''</v>
          </cell>
          <cell r="BA60">
            <v>2.4280638163390891</v>
          </cell>
          <cell r="BB60">
            <v>1.5449999999999999</v>
          </cell>
          <cell r="BC60">
            <v>0.16400000000000001</v>
          </cell>
          <cell r="BD60">
            <v>0.56799999999999995</v>
          </cell>
          <cell r="BE60">
            <v>2.2769999999999997</v>
          </cell>
          <cell r="BF60">
            <v>2.2769999999999997</v>
          </cell>
          <cell r="BG60">
            <v>1.5453816773730737</v>
          </cell>
          <cell r="BH60">
            <v>1.9999999999999996</v>
          </cell>
          <cell r="BI60">
            <v>1.3</v>
          </cell>
          <cell r="BJ60" t="str">
            <v/>
          </cell>
          <cell r="BK60" t="str">
            <v/>
          </cell>
          <cell r="BL60" t="str">
            <v/>
          </cell>
          <cell r="BM60">
            <v>4.1039471069472668</v>
          </cell>
          <cell r="BN60">
            <v>3.61</v>
          </cell>
          <cell r="BO60">
            <v>669.10300000000007</v>
          </cell>
          <cell r="BP60">
            <v>667.74300000000005</v>
          </cell>
          <cell r="BQ60">
            <v>669.70300000000009</v>
          </cell>
          <cell r="BR60">
            <v>668.34300000000007</v>
          </cell>
          <cell r="BS60">
            <v>671.34300000000007</v>
          </cell>
          <cell r="BT60">
            <v>669.34300000000007</v>
          </cell>
          <cell r="BU60" t="str">
            <v/>
          </cell>
          <cell r="BV60">
            <v>1.6399999999999864</v>
          </cell>
          <cell r="BW60">
            <v>1</v>
          </cell>
          <cell r="BX60">
            <v>2.2399999999999864</v>
          </cell>
          <cell r="BY60">
            <v>600</v>
          </cell>
          <cell r="BZ60">
            <v>1.1499999999999999</v>
          </cell>
          <cell r="CA60">
            <v>0.75</v>
          </cell>
          <cell r="CB60">
            <v>1.3199999999999932</v>
          </cell>
          <cell r="CC60">
            <v>1.0143667052529992</v>
          </cell>
          <cell r="CD60">
            <v>2817.1499321638912</v>
          </cell>
          <cell r="CE60">
            <v>0.17316357276338468</v>
          </cell>
          <cell r="CF60">
            <v>1428.5994752979236</v>
          </cell>
          <cell r="CG60">
            <v>4245.7494074618153</v>
          </cell>
          <cell r="CH60">
            <v>1.25</v>
          </cell>
          <cell r="CI60">
            <v>2928</v>
          </cell>
          <cell r="CJ60">
            <v>1.8125637839232476</v>
          </cell>
          <cell r="CK60">
            <v>1.9</v>
          </cell>
          <cell r="CL60">
            <v>2</v>
          </cell>
          <cell r="CM60">
            <v>3</v>
          </cell>
        </row>
        <row r="61">
          <cell r="A61">
            <v>78</v>
          </cell>
          <cell r="B61" t="str">
            <v>C52</v>
          </cell>
          <cell r="C61" t="str">
            <v>C53</v>
          </cell>
          <cell r="F61">
            <v>4.540908308633739</v>
          </cell>
          <cell r="G61">
            <v>5</v>
          </cell>
          <cell r="J61" t="str">
            <v/>
          </cell>
          <cell r="K61">
            <v>6.9013978503485104E-2</v>
          </cell>
          <cell r="L61">
            <v>3.276839583314846</v>
          </cell>
          <cell r="M61">
            <v>3.276839583314846</v>
          </cell>
          <cell r="N61">
            <v>465.87382715726278</v>
          </cell>
          <cell r="O61">
            <v>0.6375000000000004</v>
          </cell>
          <cell r="P61">
            <v>1348.6250869773014</v>
          </cell>
          <cell r="S61">
            <v>0</v>
          </cell>
          <cell r="U61" t="str">
            <v/>
          </cell>
          <cell r="X61">
            <v>0</v>
          </cell>
          <cell r="Y61" t="str">
            <v/>
          </cell>
          <cell r="AA61">
            <v>0</v>
          </cell>
          <cell r="AB61" t="str">
            <v/>
          </cell>
          <cell r="AC61" t="str">
            <v/>
          </cell>
          <cell r="AD61" t="str">
            <v/>
          </cell>
          <cell r="AE61" t="str">
            <v/>
          </cell>
          <cell r="AF61" t="str">
            <v/>
          </cell>
          <cell r="AG61" t="str">
            <v/>
          </cell>
          <cell r="AH61">
            <v>1350.1250869773014</v>
          </cell>
          <cell r="AI61">
            <v>12</v>
          </cell>
          <cell r="AJ61">
            <v>15.18</v>
          </cell>
          <cell r="AK61">
            <v>24</v>
          </cell>
          <cell r="AL61">
            <v>0.60000000000000009</v>
          </cell>
          <cell r="AM61">
            <v>1.2999999999999999E-2</v>
          </cell>
          <cell r="AN61">
            <v>0.36289826631546029</v>
          </cell>
          <cell r="AO61">
            <v>0.59383850097656266</v>
          </cell>
          <cell r="AP61">
            <v>0.60483044385910045</v>
          </cell>
          <cell r="AQ61">
            <v>7.5496718176491209</v>
          </cell>
          <cell r="AR61">
            <v>4.362050511219449</v>
          </cell>
          <cell r="AS61">
            <v>17.482995322190245</v>
          </cell>
          <cell r="AT61">
            <v>2.9050736266159727</v>
          </cell>
          <cell r="AU61">
            <v>3.267971892931433</v>
          </cell>
          <cell r="AV61">
            <v>8.4753758855428263</v>
          </cell>
          <cell r="AW61">
            <v>2396.3560756590095</v>
          </cell>
          <cell r="AX61">
            <v>0.56340754226435674</v>
          </cell>
          <cell r="AY61">
            <v>0.37973720525858901</v>
          </cell>
          <cell r="AZ61" t="str">
            <v>00°00'00''</v>
          </cell>
          <cell r="BA61">
            <v>1000</v>
          </cell>
          <cell r="BB61">
            <v>0.51300000000000001</v>
          </cell>
          <cell r="BC61">
            <v>5.5E-2</v>
          </cell>
          <cell r="BD61">
            <v>0.13100000000000001</v>
          </cell>
          <cell r="BE61">
            <v>0.69900000000000007</v>
          </cell>
          <cell r="BF61">
            <v>0.69900000000000007</v>
          </cell>
          <cell r="BG61" t="str">
            <v/>
          </cell>
          <cell r="BH61" t="str">
            <v/>
          </cell>
          <cell r="BI61" t="str">
            <v/>
          </cell>
          <cell r="BJ61" t="str">
            <v/>
          </cell>
          <cell r="BK61" t="str">
            <v/>
          </cell>
          <cell r="BL61" t="str">
            <v/>
          </cell>
          <cell r="BM61" t="str">
            <v/>
          </cell>
          <cell r="BN61">
            <v>0.7</v>
          </cell>
          <cell r="BO61">
            <v>667.16300000000001</v>
          </cell>
          <cell r="BP61">
            <v>665.34299999999996</v>
          </cell>
          <cell r="BQ61">
            <v>667.76300000000003</v>
          </cell>
          <cell r="BR61">
            <v>665.94299999999998</v>
          </cell>
          <cell r="BS61">
            <v>669.34300000000007</v>
          </cell>
          <cell r="BT61">
            <v>666.94299999999998</v>
          </cell>
          <cell r="BU61" t="str">
            <v/>
          </cell>
          <cell r="BV61">
            <v>1.5800000000000409</v>
          </cell>
          <cell r="BW61">
            <v>1</v>
          </cell>
          <cell r="BX61">
            <v>2.180000000000041</v>
          </cell>
          <cell r="BY61">
            <v>600</v>
          </cell>
          <cell r="BZ61">
            <v>1.1499999999999999</v>
          </cell>
          <cell r="CA61">
            <v>0.75</v>
          </cell>
          <cell r="CB61">
            <v>1.2900000000000205</v>
          </cell>
          <cell r="CC61">
            <v>0.99404306734130532</v>
          </cell>
          <cell r="CD61">
            <v>2760.7061087736402</v>
          </cell>
          <cell r="CE61">
            <v>0.17997720574508347</v>
          </cell>
          <cell r="CF61">
            <v>1484.8119473969386</v>
          </cell>
          <cell r="CG61">
            <v>4245.5180561705783</v>
          </cell>
          <cell r="CH61">
            <v>1.25</v>
          </cell>
          <cell r="CI61">
            <v>2928</v>
          </cell>
          <cell r="CJ61">
            <v>1.8124650171493248</v>
          </cell>
          <cell r="CK61">
            <v>1.9</v>
          </cell>
          <cell r="CL61">
            <v>2</v>
          </cell>
          <cell r="CM61">
            <v>3</v>
          </cell>
        </row>
        <row r="62">
          <cell r="A62">
            <v>79</v>
          </cell>
          <cell r="B62" t="str">
            <v>C53</v>
          </cell>
          <cell r="C62" t="str">
            <v>C54</v>
          </cell>
          <cell r="F62">
            <v>4.540908308633739</v>
          </cell>
          <cell r="G62">
            <v>5</v>
          </cell>
          <cell r="J62" t="str">
            <v/>
          </cell>
          <cell r="K62">
            <v>6.9013978503485104E-2</v>
          </cell>
          <cell r="L62">
            <v>3.3458535618183309</v>
          </cell>
          <cell r="M62">
            <v>3.3458535618183309</v>
          </cell>
          <cell r="N62">
            <v>464.39306287061709</v>
          </cell>
          <cell r="O62">
            <v>0.63312529056252875</v>
          </cell>
          <cell r="P62">
            <v>1335.1132875976296</v>
          </cell>
          <cell r="S62">
            <v>0</v>
          </cell>
          <cell r="U62" t="str">
            <v/>
          </cell>
          <cell r="X62">
            <v>0</v>
          </cell>
          <cell r="Y62" t="str">
            <v/>
          </cell>
          <cell r="AA62">
            <v>0</v>
          </cell>
          <cell r="AB62" t="str">
            <v/>
          </cell>
          <cell r="AC62" t="str">
            <v/>
          </cell>
          <cell r="AD62" t="str">
            <v/>
          </cell>
          <cell r="AE62" t="str">
            <v/>
          </cell>
          <cell r="AF62" t="str">
            <v/>
          </cell>
          <cell r="AG62" t="str">
            <v/>
          </cell>
          <cell r="AH62">
            <v>1336.6132875976296</v>
          </cell>
          <cell r="AI62">
            <v>21.51</v>
          </cell>
          <cell r="AJ62">
            <v>9.23</v>
          </cell>
          <cell r="AK62">
            <v>24</v>
          </cell>
          <cell r="AL62">
            <v>0.60000000000000009</v>
          </cell>
          <cell r="AM62">
            <v>1.2999999999999999E-2</v>
          </cell>
          <cell r="AN62">
            <v>0.4206632137298586</v>
          </cell>
          <cell r="AO62">
            <v>0.59358215332031261</v>
          </cell>
          <cell r="AP62">
            <v>0.70110535621643089</v>
          </cell>
          <cell r="AQ62">
            <v>6.3117093251869303</v>
          </cell>
          <cell r="AR62">
            <v>3.2428305568054996</v>
          </cell>
          <cell r="AS62">
            <v>11.972322232648592</v>
          </cell>
          <cell r="AT62">
            <v>2.0304625181269955</v>
          </cell>
          <cell r="AU62">
            <v>2.451125731856854</v>
          </cell>
          <cell r="AV62">
            <v>6.6088201473996433</v>
          </cell>
          <cell r="AW62">
            <v>1868.5998741570247</v>
          </cell>
          <cell r="AX62">
            <v>0.71530203233081746</v>
          </cell>
          <cell r="AY62">
            <v>7.0463928157493481</v>
          </cell>
          <cell r="AZ62" t="str">
            <v>06°39'60''</v>
          </cell>
          <cell r="BA62">
            <v>21.461706834955795</v>
          </cell>
          <cell r="BB62">
            <v>1E-3</v>
          </cell>
          <cell r="BC62">
            <v>0.17499999999999999</v>
          </cell>
          <cell r="BD62">
            <v>0.122</v>
          </cell>
          <cell r="BE62">
            <v>0.29799999999999999</v>
          </cell>
          <cell r="BF62">
            <v>0.29699999999999999</v>
          </cell>
          <cell r="BG62" t="str">
            <v/>
          </cell>
          <cell r="BH62" t="str">
            <v/>
          </cell>
          <cell r="BI62" t="str">
            <v/>
          </cell>
          <cell r="BJ62" t="str">
            <v/>
          </cell>
          <cell r="BK62" t="str">
            <v/>
          </cell>
          <cell r="BL62" t="str">
            <v/>
          </cell>
          <cell r="BM62" t="str">
            <v/>
          </cell>
          <cell r="BN62">
            <v>0.3</v>
          </cell>
          <cell r="BO62">
            <v>665.11300000000006</v>
          </cell>
          <cell r="BP62">
            <v>663.12300000000005</v>
          </cell>
          <cell r="BQ62">
            <v>665.71300000000008</v>
          </cell>
          <cell r="BR62">
            <v>663.72300000000007</v>
          </cell>
          <cell r="BS62">
            <v>666.94299999999998</v>
          </cell>
          <cell r="BT62">
            <v>664.52300000000014</v>
          </cell>
          <cell r="BU62" t="str">
            <v/>
          </cell>
          <cell r="BV62">
            <v>1.2299999999999045</v>
          </cell>
          <cell r="BW62">
            <v>0.80000000000006821</v>
          </cell>
          <cell r="BX62">
            <v>1.8299999999999046</v>
          </cell>
          <cell r="BY62">
            <v>600</v>
          </cell>
          <cell r="BZ62">
            <v>1.1499999999999999</v>
          </cell>
          <cell r="CA62">
            <v>0.75</v>
          </cell>
          <cell r="CB62">
            <v>1.0149999999999864</v>
          </cell>
          <cell r="CC62">
            <v>0.80220603694993275</v>
          </cell>
          <cell r="CD62">
            <v>2227.9267161192001</v>
          </cell>
          <cell r="CE62">
            <v>0.26408571234109723</v>
          </cell>
          <cell r="CF62">
            <v>2178.7071268140521</v>
          </cell>
          <cell r="CG62">
            <v>4406.6338429332518</v>
          </cell>
          <cell r="CH62">
            <v>1.25</v>
          </cell>
          <cell r="CI62">
            <v>3954</v>
          </cell>
          <cell r="CJ62">
            <v>1.393093652925282</v>
          </cell>
          <cell r="CK62">
            <v>1.5</v>
          </cell>
          <cell r="CL62">
            <v>3</v>
          </cell>
          <cell r="CM62">
            <v>3</v>
          </cell>
        </row>
        <row r="63">
          <cell r="A63">
            <v>80</v>
          </cell>
          <cell r="B63" t="str">
            <v>C54</v>
          </cell>
          <cell r="C63" t="str">
            <v>B02</v>
          </cell>
          <cell r="F63">
            <v>4.540908308633739</v>
          </cell>
          <cell r="G63">
            <v>5</v>
          </cell>
          <cell r="J63" t="str">
            <v/>
          </cell>
          <cell r="K63">
            <v>6.9013978503485104E-2</v>
          </cell>
          <cell r="L63">
            <v>3.4148675403218158</v>
          </cell>
          <cell r="M63">
            <v>3.4148675403218158</v>
          </cell>
          <cell r="N63">
            <v>462.92101245913631</v>
          </cell>
          <cell r="O63">
            <v>0.66360108303249099</v>
          </cell>
          <cell r="P63">
            <v>1394.9438066942571</v>
          </cell>
          <cell r="S63">
            <v>0</v>
          </cell>
          <cell r="U63" t="str">
            <v/>
          </cell>
          <cell r="X63">
            <v>0</v>
          </cell>
          <cell r="Y63" t="str">
            <v/>
          </cell>
          <cell r="AA63">
            <v>0</v>
          </cell>
          <cell r="AB63" t="str">
            <v/>
          </cell>
          <cell r="AC63" t="str">
            <v/>
          </cell>
          <cell r="AD63" t="str">
            <v/>
          </cell>
          <cell r="AE63" t="str">
            <v/>
          </cell>
          <cell r="AF63" t="str">
            <v/>
          </cell>
          <cell r="AG63" t="str">
            <v/>
          </cell>
          <cell r="AH63">
            <v>1396.4438066942571</v>
          </cell>
          <cell r="AI63">
            <v>2.77</v>
          </cell>
          <cell r="AJ63">
            <v>3.25</v>
          </cell>
          <cell r="AK63">
            <v>28</v>
          </cell>
          <cell r="AL63">
            <v>0.70000000000000007</v>
          </cell>
          <cell r="AM63">
            <v>1.2999999999999999E-2</v>
          </cell>
          <cell r="AN63">
            <v>0.54538080692291269</v>
          </cell>
          <cell r="AO63">
            <v>0.67180175781250018</v>
          </cell>
          <cell r="AP63">
            <v>0.77911543846130371</v>
          </cell>
          <cell r="AQ63">
            <v>4.3406905213677565</v>
          </cell>
          <cell r="AR63">
            <v>1.8604714294665938</v>
          </cell>
          <cell r="AS63">
            <v>5.3362671375072201</v>
          </cell>
          <cell r="AT63">
            <v>0.9603259022574866</v>
          </cell>
          <cell r="AU63">
            <v>1.5057067091803993</v>
          </cell>
          <cell r="AV63">
            <v>4.34606238639598</v>
          </cell>
          <cell r="AW63">
            <v>1672.5608139802059</v>
          </cell>
          <cell r="AX63">
            <v>0.83491362168836714</v>
          </cell>
          <cell r="AY63">
            <v>59.642394106660248</v>
          </cell>
          <cell r="AZ63" t="str">
            <v>52°35'46''</v>
          </cell>
          <cell r="BA63">
            <v>2.168061441678244</v>
          </cell>
          <cell r="BB63">
            <v>1E-3</v>
          </cell>
          <cell r="BC63">
            <v>0.214</v>
          </cell>
          <cell r="BD63">
            <v>0.57799999999999996</v>
          </cell>
          <cell r="BE63">
            <v>0.79299999999999993</v>
          </cell>
          <cell r="BF63">
            <v>0.79199999999999993</v>
          </cell>
          <cell r="BG63">
            <v>1.0865983651414863</v>
          </cell>
          <cell r="BH63">
            <v>2.1428571428571428</v>
          </cell>
          <cell r="BI63">
            <v>1.2</v>
          </cell>
          <cell r="BJ63" t="str">
            <v/>
          </cell>
          <cell r="BK63" t="str">
            <v/>
          </cell>
          <cell r="BL63" t="str">
            <v/>
          </cell>
          <cell r="BM63">
            <v>2.4823086738364051</v>
          </cell>
          <cell r="BN63">
            <v>2.06</v>
          </cell>
          <cell r="BO63">
            <v>662.86300000000006</v>
          </cell>
          <cell r="BP63">
            <v>662.77300000000002</v>
          </cell>
          <cell r="BQ63">
            <v>663.5630000000001</v>
          </cell>
          <cell r="BR63">
            <v>663.47300000000007</v>
          </cell>
          <cell r="BS63">
            <v>664.52300000000014</v>
          </cell>
          <cell r="BT63">
            <v>662.52300000000014</v>
          </cell>
          <cell r="BU63" t="str">
            <v/>
          </cell>
          <cell r="BV63">
            <v>0.96000000000003638</v>
          </cell>
          <cell r="BW63">
            <v>-0.94999999999993179</v>
          </cell>
          <cell r="BX63">
            <v>1.6600000000000366</v>
          </cell>
          <cell r="BY63">
            <v>700</v>
          </cell>
          <cell r="BZ63">
            <v>1.2749999999999999</v>
          </cell>
          <cell r="CA63">
            <v>0.875</v>
          </cell>
          <cell r="CB63">
            <v>5.0000000000522959E-3</v>
          </cell>
          <cell r="CC63">
            <v>3.9198774568215515E-3</v>
          </cell>
          <cell r="CD63">
            <v>13.381726660565622</v>
          </cell>
          <cell r="CE63">
            <v>0.99999906137175432</v>
          </cell>
          <cell r="CF63">
            <v>10724.989933212066</v>
          </cell>
          <cell r="CG63">
            <v>10738.371659872631</v>
          </cell>
          <cell r="CH63">
            <v>1.25</v>
          </cell>
          <cell r="CI63">
            <v>3416</v>
          </cell>
          <cell r="CJ63">
            <v>3.9294392783491774</v>
          </cell>
          <cell r="CK63">
            <v>4</v>
          </cell>
          <cell r="CL63">
            <v>2</v>
          </cell>
          <cell r="CM63">
            <v>3</v>
          </cell>
        </row>
        <row r="64">
          <cell r="A64">
            <v>81</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J64">
            <v>0.02</v>
          </cell>
          <cell r="AK64">
            <v>30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662.77300000000002</v>
          </cell>
          <cell r="BP64" t="str">
            <v/>
          </cell>
          <cell r="BQ64">
            <v>662.77300000000002</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82</v>
          </cell>
          <cell r="C65" t="str">
            <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J65">
            <v>0.02</v>
          </cell>
          <cell r="AK65">
            <v>30</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83</v>
          </cell>
          <cell r="B66" t="str">
            <v>A12</v>
          </cell>
          <cell r="C66" t="str">
            <v>B01</v>
          </cell>
          <cell r="D66">
            <v>1.36</v>
          </cell>
          <cell r="F66">
            <v>1.36</v>
          </cell>
          <cell r="G66">
            <v>5</v>
          </cell>
          <cell r="J66" t="str">
            <v/>
          </cell>
          <cell r="K66">
            <v>6.9013978503485104E-2</v>
          </cell>
          <cell r="L66">
            <v>6.9013978503485104E-2</v>
          </cell>
          <cell r="M66">
            <v>3</v>
          </cell>
          <cell r="N66">
            <v>471.90281881227315</v>
          </cell>
          <cell r="O66">
            <v>0.63517830045523482</v>
          </cell>
          <cell r="P66">
            <v>407.6497053891714</v>
          </cell>
          <cell r="S66">
            <v>0</v>
          </cell>
          <cell r="U66" t="str">
            <v/>
          </cell>
          <cell r="X66" t="str">
            <v/>
          </cell>
          <cell r="Y66" t="str">
            <v/>
          </cell>
          <cell r="AA66" t="str">
            <v/>
          </cell>
          <cell r="AB66" t="str">
            <v/>
          </cell>
          <cell r="AC66" t="str">
            <v/>
          </cell>
          <cell r="AD66" t="str">
            <v/>
          </cell>
          <cell r="AE66" t="str">
            <v/>
          </cell>
          <cell r="AF66" t="str">
            <v/>
          </cell>
          <cell r="AG66" t="str">
            <v/>
          </cell>
          <cell r="AH66">
            <v>409.1497053891714</v>
          </cell>
          <cell r="AI66">
            <v>13.18</v>
          </cell>
          <cell r="AJ66">
            <v>3.66</v>
          </cell>
          <cell r="AK66">
            <v>18</v>
          </cell>
          <cell r="AL66">
            <v>0.45</v>
          </cell>
          <cell r="AM66">
            <v>1.4E-2</v>
          </cell>
          <cell r="AN66">
            <v>0.34205310344696049</v>
          </cell>
          <cell r="AO66">
            <v>0.421875</v>
          </cell>
          <cell r="AP66">
            <v>0.76011800765991222</v>
          </cell>
          <cell r="AQ66">
            <v>3.1542870759603714</v>
          </cell>
          <cell r="AR66">
            <v>1.7319779487330151</v>
          </cell>
          <cell r="AS66">
            <v>3.7911630619146761</v>
          </cell>
          <cell r="AT66">
            <v>0.50711146572735111</v>
          </cell>
          <cell r="AU66">
            <v>0.8491645691743116</v>
          </cell>
          <cell r="AV66">
            <v>3.1899689136992531</v>
          </cell>
          <cell r="AW66">
            <v>507.34263453815521</v>
          </cell>
          <cell r="AX66">
            <v>0.80645638181310952</v>
          </cell>
          <cell r="AY66">
            <v>12.083830182408475</v>
          </cell>
          <cell r="AZ66" t="b">
            <v>0</v>
          </cell>
          <cell r="BA66" t="str">
            <v/>
          </cell>
          <cell r="BB66">
            <v>1E-3</v>
          </cell>
          <cell r="BC66">
            <v>0</v>
          </cell>
          <cell r="BD66">
            <v>0</v>
          </cell>
          <cell r="BE66">
            <v>1E-3</v>
          </cell>
          <cell r="BF66" t="str">
            <v/>
          </cell>
          <cell r="BG66">
            <v>0.96081913019759546</v>
          </cell>
          <cell r="BH66">
            <v>2.6666666666666665</v>
          </cell>
          <cell r="BI66">
            <v>1.2</v>
          </cell>
          <cell r="BJ66" t="str">
            <v/>
          </cell>
          <cell r="BK66" t="str">
            <v/>
          </cell>
          <cell r="BL66" t="str">
            <v/>
          </cell>
          <cell r="BM66">
            <v>1.3301610457436088</v>
          </cell>
          <cell r="BN66">
            <v>0</v>
          </cell>
          <cell r="BO66">
            <v>686.28699999999992</v>
          </cell>
          <cell r="BP66">
            <v>685.8069999999999</v>
          </cell>
          <cell r="BQ66">
            <v>686.73699999999997</v>
          </cell>
          <cell r="BR66">
            <v>686.25699999999995</v>
          </cell>
          <cell r="BS66">
            <v>688.78700000000003</v>
          </cell>
          <cell r="BT66">
            <v>686.76300000000015</v>
          </cell>
          <cell r="BU66" t="b">
            <v>0</v>
          </cell>
          <cell r="BV66">
            <v>2.0500000000000682</v>
          </cell>
          <cell r="BW66">
            <v>0.50600000000019918</v>
          </cell>
          <cell r="BX66">
            <v>2.5000000000000684</v>
          </cell>
          <cell r="BY66">
            <v>450</v>
          </cell>
          <cell r="BZ66">
            <v>0.96250000000000002</v>
          </cell>
          <cell r="CA66">
            <v>0.5625</v>
          </cell>
          <cell r="CB66">
            <v>1.2780000000001337</v>
          </cell>
          <cell r="CC66">
            <v>1.1514400187524345</v>
          </cell>
          <cell r="CD66">
            <v>2240.0725827319825</v>
          </cell>
          <cell r="CE66">
            <v>0.14096662455078157</v>
          </cell>
          <cell r="CF66">
            <v>1162.974652543948</v>
          </cell>
          <cell r="CG66">
            <v>3403.0472352759307</v>
          </cell>
          <cell r="CH66">
            <v>1.5</v>
          </cell>
          <cell r="CI66">
            <v>4487</v>
          </cell>
          <cell r="CJ66">
            <v>1.1376355812154881</v>
          </cell>
          <cell r="CK66">
            <v>1.5</v>
          </cell>
          <cell r="CL66">
            <v>2</v>
          </cell>
          <cell r="CM66">
            <v>2</v>
          </cell>
        </row>
      </sheetData>
      <sheetData sheetId="3" refreshError="1">
        <row r="12">
          <cell r="A12">
            <v>1</v>
          </cell>
          <cell r="B12" t="str">
            <v>C01</v>
          </cell>
          <cell r="C12" t="str">
            <v>C02</v>
          </cell>
          <cell r="D12">
            <v>0.02</v>
          </cell>
          <cell r="E12">
            <v>0.17</v>
          </cell>
          <cell r="F12">
            <v>0.19</v>
          </cell>
          <cell r="G12">
            <v>5</v>
          </cell>
          <cell r="H12">
            <v>100</v>
          </cell>
          <cell r="I12">
            <v>50</v>
          </cell>
          <cell r="J12">
            <v>50</v>
          </cell>
          <cell r="K12">
            <v>0.27664946512301691</v>
          </cell>
          <cell r="L12">
            <v>3.095626019591704</v>
          </cell>
          <cell r="M12">
            <v>3.095626019591704</v>
          </cell>
          <cell r="N12">
            <v>469.8039831565884</v>
          </cell>
          <cell r="O12">
            <v>0.6253233636078922</v>
          </cell>
          <cell r="P12">
            <v>55.818087326934048</v>
          </cell>
          <cell r="R12">
            <v>0.17</v>
          </cell>
          <cell r="S12">
            <v>0.17</v>
          </cell>
          <cell r="T12">
            <v>98</v>
          </cell>
          <cell r="U12">
            <v>67</v>
          </cell>
          <cell r="V12">
            <v>0.68799999999999994</v>
          </cell>
          <cell r="X12">
            <v>0</v>
          </cell>
          <cell r="Y12" t="str">
            <v/>
          </cell>
          <cell r="AA12">
            <v>0</v>
          </cell>
          <cell r="AB12" t="str">
            <v/>
          </cell>
          <cell r="AC12">
            <v>0.58479999999999999</v>
          </cell>
          <cell r="AD12">
            <v>9.9416000000000004E-2</v>
          </cell>
          <cell r="AE12">
            <v>0.4356567664164121</v>
          </cell>
          <cell r="AF12">
            <v>0.4356567664164121</v>
          </cell>
          <cell r="AG12">
            <v>0.45265676641641212</v>
          </cell>
          <cell r="AH12">
            <v>57.318087326934048</v>
          </cell>
          <cell r="AI12">
            <v>31.93</v>
          </cell>
          <cell r="AJ12">
            <v>1.8</v>
          </cell>
          <cell r="AK12">
            <v>10</v>
          </cell>
          <cell r="AL12">
            <v>0.25</v>
          </cell>
          <cell r="AM12">
            <v>1.4E-2</v>
          </cell>
          <cell r="AN12">
            <v>0.18444585800170898</v>
          </cell>
          <cell r="AO12">
            <v>0.1953125</v>
          </cell>
          <cell r="AP12">
            <v>0.73778343200683594</v>
          </cell>
          <cell r="AQ12">
            <v>1.4763484214637064</v>
          </cell>
          <cell r="AR12">
            <v>1.1208831667985493</v>
          </cell>
          <cell r="AS12">
            <v>1.0123203162045067</v>
          </cell>
          <cell r="AT12">
            <v>0.11109096134344432</v>
          </cell>
          <cell r="AU12">
            <v>0.2955368193451533</v>
          </cell>
          <cell r="AV12">
            <v>1.5118214073823955</v>
          </cell>
          <cell r="AW12">
            <v>74.211359796442437</v>
          </cell>
          <cell r="AX12">
            <v>0.77236271487484287</v>
          </cell>
          <cell r="AY12">
            <v>195.8006893534214</v>
          </cell>
          <cell r="BO12">
            <v>729.91300000000001</v>
          </cell>
          <cell r="BP12">
            <v>729.34299999999996</v>
          </cell>
          <cell r="BQ12">
            <v>730.16300000000001</v>
          </cell>
          <cell r="BR12">
            <v>729.59299999999996</v>
          </cell>
          <cell r="BS12">
            <v>731.36300000000006</v>
          </cell>
          <cell r="BT12">
            <v>732.75300000000016</v>
          </cell>
          <cell r="BU12" t="b">
            <v>0</v>
          </cell>
          <cell r="BV12">
            <v>1.2000000000000455</v>
          </cell>
          <cell r="BW12">
            <v>3.1600000000001955</v>
          </cell>
          <cell r="BX12">
            <v>1.4500000000000455</v>
          </cell>
          <cell r="BY12">
            <v>250</v>
          </cell>
          <cell r="BZ12">
            <v>0.71250000000000002</v>
          </cell>
          <cell r="CA12">
            <v>0.3125</v>
          </cell>
          <cell r="CB12">
            <v>2.1800000000001205</v>
          </cell>
          <cell r="CC12">
            <v>2.2267586221582389</v>
          </cell>
          <cell r="CD12">
            <v>2373.8986567380389</v>
          </cell>
          <cell r="CE12">
            <v>2.9965888982830813E-2</v>
          </cell>
          <cell r="CF12">
            <v>247.21858410835421</v>
          </cell>
          <cell r="CG12">
            <v>2621.1172408463931</v>
          </cell>
          <cell r="CH12">
            <v>1.5</v>
          </cell>
          <cell r="CI12">
            <v>2957</v>
          </cell>
          <cell r="CJ12">
            <v>1.3296164562967836</v>
          </cell>
          <cell r="CK12">
            <v>1.5</v>
          </cell>
          <cell r="CL12">
            <v>2</v>
          </cell>
          <cell r="CM12">
            <v>2</v>
          </cell>
        </row>
        <row r="13">
          <cell r="A13">
            <v>2</v>
          </cell>
          <cell r="B13" t="str">
            <v>C02</v>
          </cell>
          <cell r="C13" t="str">
            <v>C03</v>
          </cell>
          <cell r="D13">
            <v>7.0000000000000007E-2</v>
          </cell>
          <cell r="E13">
            <v>1.06</v>
          </cell>
          <cell r="F13">
            <v>1.32</v>
          </cell>
          <cell r="G13">
            <v>5</v>
          </cell>
          <cell r="J13" t="str">
            <v/>
          </cell>
          <cell r="K13">
            <v>0.13864702779471333</v>
          </cell>
          <cell r="L13">
            <v>3.2342730473864174</v>
          </cell>
          <cell r="M13">
            <v>3.2342730473864174</v>
          </cell>
          <cell r="N13">
            <v>466.79151255448659</v>
          </cell>
          <cell r="O13">
            <v>0.63917076167076192</v>
          </cell>
          <cell r="P13">
            <v>393.8345223395857</v>
          </cell>
          <cell r="Q13">
            <v>7.0000000000000007E-2</v>
          </cell>
          <cell r="R13">
            <v>1.06</v>
          </cell>
          <cell r="S13">
            <v>1.3</v>
          </cell>
          <cell r="T13">
            <v>98</v>
          </cell>
          <cell r="U13">
            <v>510</v>
          </cell>
          <cell r="V13">
            <v>0.68799999999999994</v>
          </cell>
          <cell r="X13">
            <v>0</v>
          </cell>
          <cell r="Y13" t="str">
            <v/>
          </cell>
          <cell r="AA13">
            <v>0</v>
          </cell>
          <cell r="AB13" t="str">
            <v/>
          </cell>
          <cell r="AC13">
            <v>0.58479999999999999</v>
          </cell>
          <cell r="AD13">
            <v>0.76024000000000003</v>
          </cell>
          <cell r="AE13">
            <v>2.8699792237869337</v>
          </cell>
          <cell r="AF13">
            <v>2.8699792237869337</v>
          </cell>
          <cell r="AG13">
            <v>2.9999792237869336</v>
          </cell>
          <cell r="AH13">
            <v>396.83450156337261</v>
          </cell>
          <cell r="AI13">
            <v>28.49</v>
          </cell>
          <cell r="AJ13">
            <v>16</v>
          </cell>
          <cell r="AK13">
            <v>18</v>
          </cell>
          <cell r="AL13">
            <v>0.45</v>
          </cell>
          <cell r="AM13">
            <v>1.4E-2</v>
          </cell>
          <cell r="AN13">
            <v>0.21567631959915157</v>
          </cell>
          <cell r="AO13">
            <v>0.41879882812499997</v>
          </cell>
          <cell r="AP13">
            <v>0.4792807102203368</v>
          </cell>
          <cell r="AQ13">
            <v>5.2681488071739047</v>
          </cell>
          <cell r="AR13">
            <v>4.1057521210051311</v>
          </cell>
          <cell r="AS13">
            <v>11.371762549399705</v>
          </cell>
          <cell r="AT13">
            <v>1.4145459660819486</v>
          </cell>
          <cell r="AU13">
            <v>1.6302222856811002</v>
          </cell>
          <cell r="AV13">
            <v>6.6696938494448759</v>
          </cell>
          <cell r="AW13">
            <v>1060.7689732048957</v>
          </cell>
          <cell r="AX13">
            <v>0.3741007812138572</v>
          </cell>
          <cell r="AY13">
            <v>144.99166753125877</v>
          </cell>
          <cell r="AZ13" t="str">
            <v>50°48'32''</v>
          </cell>
          <cell r="BA13">
            <v>2.8074230182531519</v>
          </cell>
          <cell r="BB13">
            <v>1.335</v>
          </cell>
          <cell r="BC13">
            <v>0.13</v>
          </cell>
          <cell r="BD13">
            <v>0.23200000000000001</v>
          </cell>
          <cell r="BE13">
            <v>1.6969999999999998</v>
          </cell>
          <cell r="BF13">
            <v>1.6969999999999998</v>
          </cell>
          <cell r="BG13">
            <v>0.9318989494611698</v>
          </cell>
          <cell r="BH13">
            <v>2.6666666666666665</v>
          </cell>
          <cell r="BI13">
            <v>1.2</v>
          </cell>
          <cell r="BJ13" t="str">
            <v/>
          </cell>
          <cell r="BK13" t="str">
            <v/>
          </cell>
          <cell r="BL13" t="str">
            <v/>
          </cell>
          <cell r="BM13">
            <v>1.2737045314798463</v>
          </cell>
          <cell r="BN13">
            <v>1.0900000000000001</v>
          </cell>
          <cell r="BO13">
            <v>729.02299999999991</v>
          </cell>
          <cell r="BP13">
            <v>724.46299999999997</v>
          </cell>
          <cell r="BQ13">
            <v>729.47299999999996</v>
          </cell>
          <cell r="BR13">
            <v>724.91300000000001</v>
          </cell>
          <cell r="BS13">
            <v>732.75300000000016</v>
          </cell>
          <cell r="BT13">
            <v>726.10300000000007</v>
          </cell>
          <cell r="BU13" t="str">
            <v/>
          </cell>
          <cell r="BV13">
            <v>3.2800000000002001</v>
          </cell>
          <cell r="BW13">
            <v>1.1900000000000546</v>
          </cell>
          <cell r="BX13">
            <v>3.7300000000002003</v>
          </cell>
          <cell r="BY13">
            <v>450</v>
          </cell>
          <cell r="BZ13">
            <v>0.96250000000000002</v>
          </cell>
          <cell r="CA13">
            <v>0.5625</v>
          </cell>
          <cell r="CB13">
            <v>2.2350000000001273</v>
          </cell>
          <cell r="CC13">
            <v>1.8182677779848908</v>
          </cell>
          <cell r="CD13">
            <v>3537.3547307675126</v>
          </cell>
          <cell r="CE13">
            <v>5.0975674788497072E-2</v>
          </cell>
          <cell r="CF13">
            <v>420.54931700510082</v>
          </cell>
          <cell r="CG13">
            <v>3957.9040477726135</v>
          </cell>
          <cell r="CH13">
            <v>1.5</v>
          </cell>
          <cell r="CI13">
            <v>4487</v>
          </cell>
          <cell r="CJ13">
            <v>1.3231237066322532</v>
          </cell>
          <cell r="CK13">
            <v>1.5</v>
          </cell>
          <cell r="CL13">
            <v>2</v>
          </cell>
          <cell r="CM13">
            <v>2</v>
          </cell>
        </row>
        <row r="14">
          <cell r="A14">
            <v>3</v>
          </cell>
          <cell r="B14" t="str">
            <v>C03</v>
          </cell>
          <cell r="C14" t="str">
            <v>C04</v>
          </cell>
          <cell r="D14">
            <v>0.08</v>
          </cell>
          <cell r="F14">
            <v>1.4000000000000001</v>
          </cell>
          <cell r="G14">
            <v>5</v>
          </cell>
          <cell r="J14" t="str">
            <v/>
          </cell>
          <cell r="K14">
            <v>7.1464170340705999E-2</v>
          </cell>
          <cell r="L14">
            <v>3.3057372177271236</v>
          </cell>
          <cell r="M14">
            <v>3.3057372177271236</v>
          </cell>
          <cell r="N14">
            <v>465.2527340804084</v>
          </cell>
          <cell r="O14">
            <v>0.64032555282555292</v>
          </cell>
          <cell r="P14">
            <v>417.07849981509253</v>
          </cell>
          <cell r="Q14">
            <v>0.08</v>
          </cell>
          <cell r="S14">
            <v>1.3800000000000001</v>
          </cell>
          <cell r="T14">
            <v>98</v>
          </cell>
          <cell r="U14">
            <v>541</v>
          </cell>
          <cell r="V14">
            <v>0.68799999999999994</v>
          </cell>
          <cell r="X14">
            <v>0</v>
          </cell>
          <cell r="Y14" t="str">
            <v/>
          </cell>
          <cell r="AA14">
            <v>0</v>
          </cell>
          <cell r="AB14" t="str">
            <v/>
          </cell>
          <cell r="AC14">
            <v>0.58479999999999999</v>
          </cell>
          <cell r="AD14">
            <v>0.80702400000000007</v>
          </cell>
          <cell r="AE14">
            <v>3.0332862581549471</v>
          </cell>
          <cell r="AF14">
            <v>3.0332862581549471</v>
          </cell>
          <cell r="AG14">
            <v>3.171286258154947</v>
          </cell>
          <cell r="AH14">
            <v>420.24978607324749</v>
          </cell>
          <cell r="AI14">
            <v>20.350000000000001</v>
          </cell>
          <cell r="AJ14">
            <v>24.18</v>
          </cell>
          <cell r="AK14">
            <v>18</v>
          </cell>
          <cell r="AL14">
            <v>0.45</v>
          </cell>
          <cell r="AM14">
            <v>1.4E-2</v>
          </cell>
          <cell r="AN14">
            <v>0.19886208772659303</v>
          </cell>
          <cell r="AO14">
            <v>0.42440185546875003</v>
          </cell>
          <cell r="AP14">
            <v>0.44191575050354004</v>
          </cell>
          <cell r="AQ14">
            <v>6.1996519811284889</v>
          </cell>
          <cell r="AR14">
            <v>5.0783077620942541</v>
          </cell>
          <cell r="AS14">
            <v>16.041290417037256</v>
          </cell>
          <cell r="AT14">
            <v>1.9590053357344748</v>
          </cell>
          <cell r="AU14">
            <v>2.157867423461068</v>
          </cell>
          <cell r="AV14">
            <v>8.1992486392653134</v>
          </cell>
          <cell r="AW14">
            <v>1304.0341515598959</v>
          </cell>
          <cell r="AX14">
            <v>0.3222690031319666</v>
          </cell>
          <cell r="AY14">
            <v>146.22168306402935</v>
          </cell>
          <cell r="AZ14" t="str">
            <v>01°13'48''</v>
          </cell>
          <cell r="BA14">
            <v>124.21215286107042</v>
          </cell>
          <cell r="BB14">
            <v>0.52800000000000002</v>
          </cell>
          <cell r="BC14">
            <v>5.3999999999999999E-2</v>
          </cell>
          <cell r="BD14">
            <v>8.4000000000000005E-2</v>
          </cell>
          <cell r="BE14">
            <v>0.66600000000000004</v>
          </cell>
          <cell r="BF14">
            <v>0.66600000000000004</v>
          </cell>
          <cell r="BG14" t="str">
            <v/>
          </cell>
          <cell r="BH14" t="str">
            <v/>
          </cell>
          <cell r="BI14" t="str">
            <v/>
          </cell>
          <cell r="BJ14" t="str">
            <v/>
          </cell>
          <cell r="BK14" t="str">
            <v/>
          </cell>
          <cell r="BL14" t="str">
            <v/>
          </cell>
          <cell r="BM14" t="str">
            <v/>
          </cell>
          <cell r="BN14">
            <v>0.67</v>
          </cell>
          <cell r="BO14">
            <v>723.83299999999997</v>
          </cell>
          <cell r="BP14">
            <v>718.91300000000001</v>
          </cell>
          <cell r="BQ14">
            <v>724.28300000000002</v>
          </cell>
          <cell r="BR14">
            <v>719.36300000000006</v>
          </cell>
          <cell r="BS14">
            <v>726.10300000000007</v>
          </cell>
          <cell r="BT14">
            <v>720.88300000000004</v>
          </cell>
          <cell r="BU14" t="str">
            <v/>
          </cell>
          <cell r="BV14">
            <v>1.82000000000005</v>
          </cell>
          <cell r="BW14">
            <v>1.5199999999999818</v>
          </cell>
          <cell r="BX14">
            <v>2.2700000000000502</v>
          </cell>
          <cell r="BY14">
            <v>450</v>
          </cell>
          <cell r="BZ14">
            <v>0.96250000000000002</v>
          </cell>
          <cell r="CA14">
            <v>0.5625</v>
          </cell>
          <cell r="CB14">
            <v>1.6700000000000159</v>
          </cell>
          <cell r="CC14">
            <v>1.4423178197654005</v>
          </cell>
          <cell r="CD14">
            <v>2805.9617097057853</v>
          </cell>
          <cell r="CE14">
            <v>8.7719275937971131E-2</v>
          </cell>
          <cell r="CF14">
            <v>723.68402648826179</v>
          </cell>
          <cell r="CG14">
            <v>3529.645736194047</v>
          </cell>
          <cell r="CH14">
            <v>1.5</v>
          </cell>
          <cell r="CI14">
            <v>4487</v>
          </cell>
          <cell r="CJ14">
            <v>1.1799573443929285</v>
          </cell>
          <cell r="CK14">
            <v>1.5</v>
          </cell>
          <cell r="CL14">
            <v>2</v>
          </cell>
          <cell r="CM14">
            <v>2</v>
          </cell>
        </row>
        <row r="15">
          <cell r="A15">
            <v>4</v>
          </cell>
          <cell r="B15" t="str">
            <v>C04</v>
          </cell>
          <cell r="C15" t="str">
            <v>C05</v>
          </cell>
          <cell r="D15">
            <v>0.08</v>
          </cell>
          <cell r="F15">
            <v>1.4800000000000002</v>
          </cell>
          <cell r="G15">
            <v>5</v>
          </cell>
          <cell r="J15" t="str">
            <v/>
          </cell>
          <cell r="K15">
            <v>0.18402821531285735</v>
          </cell>
          <cell r="L15">
            <v>3.489765433039981</v>
          </cell>
          <cell r="M15">
            <v>3.489765433039981</v>
          </cell>
          <cell r="N15">
            <v>461.33323264765886</v>
          </cell>
          <cell r="O15">
            <v>0.63945471195471215</v>
          </cell>
          <cell r="P15">
            <v>436.60252990881048</v>
          </cell>
          <cell r="Q15">
            <v>0.08</v>
          </cell>
          <cell r="S15">
            <v>1.4600000000000002</v>
          </cell>
          <cell r="T15">
            <v>98</v>
          </cell>
          <cell r="U15">
            <v>572</v>
          </cell>
          <cell r="V15">
            <v>0.68799999999999994</v>
          </cell>
          <cell r="X15">
            <v>0</v>
          </cell>
          <cell r="Y15" t="str">
            <v/>
          </cell>
          <cell r="AA15">
            <v>0</v>
          </cell>
          <cell r="AB15" t="str">
            <v/>
          </cell>
          <cell r="AC15">
            <v>0.58479999999999999</v>
          </cell>
          <cell r="AD15">
            <v>0.85380800000000012</v>
          </cell>
          <cell r="AE15">
            <v>3.1959004264721123</v>
          </cell>
          <cell r="AF15">
            <v>3.1959004264721123</v>
          </cell>
          <cell r="AG15">
            <v>3.3419004264721122</v>
          </cell>
          <cell r="AH15">
            <v>439.94443033528262</v>
          </cell>
          <cell r="AI15">
            <v>30.03</v>
          </cell>
          <cell r="AJ15">
            <v>23.2</v>
          </cell>
          <cell r="AK15">
            <v>18</v>
          </cell>
          <cell r="AL15">
            <v>0.45</v>
          </cell>
          <cell r="AM15">
            <v>1.4E-2</v>
          </cell>
          <cell r="AN15">
            <v>0.20615474581718446</v>
          </cell>
          <cell r="AO15">
            <v>0.42824707031249998</v>
          </cell>
          <cell r="AP15">
            <v>0.458121657371521</v>
          </cell>
          <cell r="AQ15">
            <v>6.191942411299471</v>
          </cell>
          <cell r="AR15">
            <v>4.9621972087159012</v>
          </cell>
          <cell r="AS15">
            <v>15.869199652632618</v>
          </cell>
          <cell r="AT15">
            <v>1.9541361276681499</v>
          </cell>
          <cell r="AU15">
            <v>2.1602908734853346</v>
          </cell>
          <cell r="AV15">
            <v>8.0313749299679724</v>
          </cell>
          <cell r="AW15">
            <v>1277.334991709514</v>
          </cell>
          <cell r="AX15">
            <v>0.34442368931464523</v>
          </cell>
          <cell r="AY15">
            <v>149.18645052714808</v>
          </cell>
          <cell r="AZ15" t="str">
            <v>02°57'53''</v>
          </cell>
          <cell r="BA15">
            <v>51.523316498109317</v>
          </cell>
          <cell r="BB15">
            <v>2E-3</v>
          </cell>
          <cell r="BC15">
            <v>1E-3</v>
          </cell>
          <cell r="BD15">
            <v>9.8000000000000004E-2</v>
          </cell>
          <cell r="BE15">
            <v>0.10100000000000001</v>
          </cell>
          <cell r="BF15">
            <v>0.10100000000000001</v>
          </cell>
          <cell r="BG15" t="str">
            <v/>
          </cell>
          <cell r="BH15" t="str">
            <v/>
          </cell>
          <cell r="BI15" t="str">
            <v/>
          </cell>
          <cell r="BJ15" t="str">
            <v/>
          </cell>
          <cell r="BK15" t="str">
            <v/>
          </cell>
          <cell r="BL15" t="str">
            <v/>
          </cell>
          <cell r="BM15" t="str">
            <v/>
          </cell>
          <cell r="BN15">
            <v>0.1</v>
          </cell>
          <cell r="BO15">
            <v>718.803</v>
          </cell>
          <cell r="BP15">
            <v>711.83299999999997</v>
          </cell>
          <cell r="BQ15">
            <v>719.25300000000004</v>
          </cell>
          <cell r="BR15">
            <v>712.28300000000002</v>
          </cell>
          <cell r="BS15">
            <v>720.88300000000004</v>
          </cell>
          <cell r="BT15">
            <v>713.70299999999997</v>
          </cell>
          <cell r="BU15" t="str">
            <v/>
          </cell>
          <cell r="BV15">
            <v>1.6299999999999955</v>
          </cell>
          <cell r="BW15">
            <v>1.4199999999999591</v>
          </cell>
          <cell r="BX15">
            <v>2.0799999999999956</v>
          </cell>
          <cell r="BY15">
            <v>450</v>
          </cell>
          <cell r="BZ15">
            <v>0.96250000000000002</v>
          </cell>
          <cell r="CA15">
            <v>0.5625</v>
          </cell>
          <cell r="CB15">
            <v>1.5249999999999773</v>
          </cell>
          <cell r="CC15">
            <v>1.3377476981738206</v>
          </cell>
          <cell r="CD15">
            <v>2602.5254398738161</v>
          </cell>
          <cell r="CE15">
            <v>0.10336889729831789</v>
          </cell>
          <cell r="CF15">
            <v>852.79340271112255</v>
          </cell>
          <cell r="CG15">
            <v>3455.3188425849385</v>
          </cell>
          <cell r="CH15">
            <v>1.5</v>
          </cell>
          <cell r="CI15">
            <v>4487</v>
          </cell>
          <cell r="CJ15">
            <v>1.1551099317756648</v>
          </cell>
          <cell r="CK15">
            <v>1.5</v>
          </cell>
          <cell r="CL15">
            <v>2</v>
          </cell>
          <cell r="CM15">
            <v>2</v>
          </cell>
        </row>
        <row r="16">
          <cell r="A16">
            <v>5</v>
          </cell>
          <cell r="B16" t="str">
            <v>C05</v>
          </cell>
          <cell r="C16" t="str">
            <v>A06</v>
          </cell>
          <cell r="D16">
            <v>0.12</v>
          </cell>
          <cell r="F16">
            <v>1.6</v>
          </cell>
          <cell r="G16">
            <v>5</v>
          </cell>
          <cell r="J16" t="str">
            <v/>
          </cell>
          <cell r="K16">
            <v>0.23391889898068488</v>
          </cell>
          <cell r="L16">
            <v>3.7236843320206661</v>
          </cell>
          <cell r="M16">
            <v>3.7236843320206661</v>
          </cell>
          <cell r="N16">
            <v>456.43880792748882</v>
          </cell>
          <cell r="O16">
            <v>0.63097006220839813</v>
          </cell>
          <cell r="P16">
            <v>460.79875685173562</v>
          </cell>
          <cell r="Q16">
            <v>0.12</v>
          </cell>
          <cell r="S16">
            <v>1.58</v>
          </cell>
          <cell r="T16">
            <v>98</v>
          </cell>
          <cell r="U16">
            <v>619</v>
          </cell>
          <cell r="V16">
            <v>0.68799999999999994</v>
          </cell>
          <cell r="X16">
            <v>0</v>
          </cell>
          <cell r="Y16" t="str">
            <v/>
          </cell>
          <cell r="AA16">
            <v>0</v>
          </cell>
          <cell r="AB16" t="str">
            <v/>
          </cell>
          <cell r="AC16">
            <v>0.58479999999999999</v>
          </cell>
          <cell r="AD16">
            <v>0.92398400000000014</v>
          </cell>
          <cell r="AE16">
            <v>3.4386103870359377</v>
          </cell>
          <cell r="AF16">
            <v>3.4386103870359377</v>
          </cell>
          <cell r="AG16">
            <v>3.5966103870359376</v>
          </cell>
          <cell r="AH16">
            <v>464.39536723877154</v>
          </cell>
          <cell r="AI16">
            <v>51.44</v>
          </cell>
          <cell r="AJ16">
            <v>5.05</v>
          </cell>
          <cell r="AK16">
            <v>18</v>
          </cell>
          <cell r="AL16">
            <v>0.45</v>
          </cell>
          <cell r="AM16">
            <v>1.4E-2</v>
          </cell>
          <cell r="AN16">
            <v>0.33402128219604488</v>
          </cell>
          <cell r="AO16">
            <v>0.43209228515624998</v>
          </cell>
          <cell r="AP16">
            <v>0.74226951599121083</v>
          </cell>
          <cell r="AQ16">
            <v>3.6685745690779918</v>
          </cell>
          <cell r="AR16">
            <v>2.0636965913588634</v>
          </cell>
          <cell r="AS16">
            <v>5.1362319386365947</v>
          </cell>
          <cell r="AT16">
            <v>0.68595511564147671</v>
          </cell>
          <cell r="AU16">
            <v>1.0199763978375216</v>
          </cell>
          <cell r="AV16">
            <v>3.7470681958439203</v>
          </cell>
          <cell r="AW16">
            <v>595.94544702601308</v>
          </cell>
          <cell r="AX16">
            <v>0.77925818471518693</v>
          </cell>
          <cell r="AY16">
            <v>173.38809492308243</v>
          </cell>
          <cell r="AZ16" t="str">
            <v>24°12'06''</v>
          </cell>
          <cell r="BA16">
            <v>6.2190089136179072</v>
          </cell>
          <cell r="BB16">
            <v>1E-3</v>
          </cell>
          <cell r="BC16">
            <v>0.254</v>
          </cell>
          <cell r="BD16">
            <v>0.496</v>
          </cell>
          <cell r="BE16">
            <v>0.751</v>
          </cell>
          <cell r="BF16">
            <v>0.75</v>
          </cell>
          <cell r="BG16" t="str">
            <v/>
          </cell>
          <cell r="BH16" t="str">
            <v/>
          </cell>
          <cell r="BI16" t="str">
            <v/>
          </cell>
          <cell r="BJ16" t="str">
            <v/>
          </cell>
          <cell r="BK16" t="str">
            <v/>
          </cell>
          <cell r="BL16" t="str">
            <v/>
          </cell>
          <cell r="BM16" t="str">
            <v/>
          </cell>
          <cell r="BN16">
            <v>0.75</v>
          </cell>
          <cell r="BO16">
            <v>711.08299999999997</v>
          </cell>
          <cell r="BP16">
            <v>708.48299999999995</v>
          </cell>
          <cell r="BQ16">
            <v>711.53300000000002</v>
          </cell>
          <cell r="BR16">
            <v>708.93299999999999</v>
          </cell>
          <cell r="BS16">
            <v>713.70299999999997</v>
          </cell>
          <cell r="BT16">
            <v>710.13300000000004</v>
          </cell>
          <cell r="BU16" t="str">
            <v/>
          </cell>
          <cell r="BV16">
            <v>2.1699999999999591</v>
          </cell>
          <cell r="BW16">
            <v>1.2000000000000455</v>
          </cell>
          <cell r="BX16">
            <v>2.6199999999999593</v>
          </cell>
          <cell r="BY16">
            <v>450</v>
          </cell>
          <cell r="BZ16">
            <v>0.96250000000000002</v>
          </cell>
          <cell r="CA16">
            <v>0.5625</v>
          </cell>
          <cell r="CB16">
            <v>1.6850000000000023</v>
          </cell>
          <cell r="CC16">
            <v>1.4529389276641502</v>
          </cell>
          <cell r="CD16">
            <v>2826.6245772583702</v>
          </cell>
          <cell r="CE16">
            <v>8.6300124299999559E-2</v>
          </cell>
          <cell r="CF16">
            <v>711.97602547499639</v>
          </cell>
          <cell r="CG16">
            <v>3538.6006027333665</v>
          </cell>
          <cell r="CH16">
            <v>1.5</v>
          </cell>
          <cell r="CI16">
            <v>4487</v>
          </cell>
          <cell r="CJ16">
            <v>1.1829509480945064</v>
          </cell>
          <cell r="CK16">
            <v>1.5</v>
          </cell>
          <cell r="CL16">
            <v>2</v>
          </cell>
          <cell r="CM16">
            <v>2</v>
          </cell>
        </row>
        <row r="17">
          <cell r="A17">
            <v>6</v>
          </cell>
          <cell r="B17" t="str">
            <v>A06</v>
          </cell>
          <cell r="C17" t="str">
            <v>C07</v>
          </cell>
          <cell r="D17">
            <v>0.11</v>
          </cell>
          <cell r="E17">
            <v>-1.28</v>
          </cell>
          <cell r="F17">
            <v>0.43000000000000016</v>
          </cell>
          <cell r="G17">
            <v>5</v>
          </cell>
          <cell r="J17" t="str">
            <v/>
          </cell>
          <cell r="K17">
            <v>0.18105549249407701</v>
          </cell>
          <cell r="L17">
            <v>3.9047398245147429</v>
          </cell>
          <cell r="M17">
            <v>3.9047398245147429</v>
          </cell>
          <cell r="N17">
            <v>452.71620450204074</v>
          </cell>
          <cell r="O17">
            <v>0.63363969674372367</v>
          </cell>
          <cell r="P17">
            <v>123.3493521686064</v>
          </cell>
          <cell r="R17">
            <v>5.41</v>
          </cell>
          <cell r="S17">
            <v>6.99</v>
          </cell>
          <cell r="T17">
            <v>98</v>
          </cell>
          <cell r="U17">
            <v>2740</v>
          </cell>
          <cell r="V17">
            <v>0.68799999999999994</v>
          </cell>
          <cell r="X17">
            <v>0</v>
          </cell>
          <cell r="Y17" t="str">
            <v/>
          </cell>
          <cell r="AA17">
            <v>0</v>
          </cell>
          <cell r="AB17" t="str">
            <v/>
          </cell>
          <cell r="AC17">
            <v>0.58479999999999999</v>
          </cell>
          <cell r="AD17">
            <v>4.0877520000000001</v>
          </cell>
          <cell r="AE17">
            <v>13.641572862094037</v>
          </cell>
          <cell r="AF17">
            <v>13.641572862094037</v>
          </cell>
          <cell r="AG17">
            <v>14.340572862094037</v>
          </cell>
          <cell r="AH17">
            <v>137.68992503070044</v>
          </cell>
          <cell r="AI17">
            <v>40.229999999999997</v>
          </cell>
          <cell r="AJ17">
            <v>9.5299999999999994</v>
          </cell>
          <cell r="AK17">
            <v>10</v>
          </cell>
          <cell r="AL17">
            <v>0.25</v>
          </cell>
          <cell r="AM17">
            <v>1.4E-2</v>
          </cell>
          <cell r="AN17">
            <v>0.19001126289367676</v>
          </cell>
          <cell r="AO17">
            <v>0.24627685546875</v>
          </cell>
          <cell r="AP17">
            <v>0.76004505157470703</v>
          </cell>
          <cell r="AQ17">
            <v>3.4396027150155191</v>
          </cell>
          <cell r="AR17">
            <v>2.534132949407506</v>
          </cell>
          <cell r="AS17">
            <v>5.4837776471765869</v>
          </cell>
          <cell r="AT17">
            <v>0.60300034847819217</v>
          </cell>
          <cell r="AU17">
            <v>0.79301161137186893</v>
          </cell>
          <cell r="AV17">
            <v>3.478649627315622</v>
          </cell>
          <cell r="AW17">
            <v>170.75781427480672</v>
          </cell>
          <cell r="AX17">
            <v>0.80634626072872462</v>
          </cell>
          <cell r="AY17">
            <v>123.05013851849486</v>
          </cell>
          <cell r="AZ17" t="str">
            <v>50°20'17''</v>
          </cell>
          <cell r="BA17">
            <v>5.1074356833435486</v>
          </cell>
          <cell r="BB17">
            <v>1E-3</v>
          </cell>
          <cell r="BC17">
            <v>1.7000000000000001E-2</v>
          </cell>
          <cell r="BD17">
            <v>0.25800000000000001</v>
          </cell>
          <cell r="BE17">
            <v>0.27600000000000002</v>
          </cell>
          <cell r="BF17">
            <v>0.27500000000000002</v>
          </cell>
          <cell r="BG17">
            <v>1.40553875471339</v>
          </cell>
          <cell r="BH17">
            <v>4.8</v>
          </cell>
          <cell r="BI17">
            <v>1.2</v>
          </cell>
          <cell r="BJ17" t="str">
            <v/>
          </cell>
          <cell r="BK17" t="str">
            <v/>
          </cell>
          <cell r="BL17" t="str">
            <v/>
          </cell>
          <cell r="BM17">
            <v>1.3419839564437259</v>
          </cell>
          <cell r="BN17">
            <v>1.01</v>
          </cell>
          <cell r="BO17">
            <v>707.52299999999991</v>
          </cell>
          <cell r="BP17">
            <v>703.69299999999987</v>
          </cell>
          <cell r="BQ17">
            <v>707.77299999999991</v>
          </cell>
          <cell r="BR17">
            <v>703.94299999999987</v>
          </cell>
          <cell r="BS17">
            <v>710.13300000000004</v>
          </cell>
          <cell r="BT17">
            <v>705.19299999999998</v>
          </cell>
          <cell r="BU17" t="str">
            <v/>
          </cell>
          <cell r="BV17">
            <v>2.3600000000001273</v>
          </cell>
          <cell r="BW17">
            <v>1.2500000000001137</v>
          </cell>
          <cell r="BX17">
            <v>2.6100000000001273</v>
          </cell>
          <cell r="BY17">
            <v>250</v>
          </cell>
          <cell r="BZ17">
            <v>0.71250000000000002</v>
          </cell>
          <cell r="CA17">
            <v>0.3125</v>
          </cell>
          <cell r="CB17">
            <v>1.8050000000001205</v>
          </cell>
          <cell r="CC17">
            <v>1.9421167236767078</v>
          </cell>
          <cell r="CD17">
            <v>2070.4481553084079</v>
          </cell>
          <cell r="CE17">
            <v>4.2825757596623104E-2</v>
          </cell>
          <cell r="CF17">
            <v>353.31250017214063</v>
          </cell>
          <cell r="CG17">
            <v>2423.7606554805484</v>
          </cell>
          <cell r="CH17">
            <v>1.5</v>
          </cell>
          <cell r="CI17">
            <v>2957</v>
          </cell>
          <cell r="CJ17">
            <v>1.2295032070411982</v>
          </cell>
          <cell r="CK17">
            <v>1.5</v>
          </cell>
          <cell r="CL17">
            <v>2</v>
          </cell>
          <cell r="CM17">
            <v>2</v>
          </cell>
        </row>
        <row r="18">
          <cell r="A18">
            <v>7</v>
          </cell>
          <cell r="B18" t="str">
            <v>C07</v>
          </cell>
          <cell r="C18" t="str">
            <v>C61</v>
          </cell>
          <cell r="D18">
            <v>0.18</v>
          </cell>
          <cell r="F18">
            <v>0.6100000000000001</v>
          </cell>
          <cell r="G18">
            <v>5</v>
          </cell>
          <cell r="J18" t="str">
            <v/>
          </cell>
          <cell r="K18">
            <v>0.34650327688695443</v>
          </cell>
          <cell r="L18">
            <v>4.2512431014016974</v>
          </cell>
          <cell r="M18">
            <v>4.2512431014016974</v>
          </cell>
          <cell r="N18">
            <v>445.74692635114201</v>
          </cell>
          <cell r="O18">
            <v>0.63069428238039649</v>
          </cell>
          <cell r="P18">
            <v>171.48932308136361</v>
          </cell>
          <cell r="S18">
            <v>6.99</v>
          </cell>
          <cell r="T18">
            <v>98</v>
          </cell>
          <cell r="U18">
            <v>2740</v>
          </cell>
          <cell r="V18">
            <v>0.68799999999999994</v>
          </cell>
          <cell r="X18">
            <v>0</v>
          </cell>
          <cell r="Y18" t="str">
            <v/>
          </cell>
          <cell r="AA18">
            <v>0</v>
          </cell>
          <cell r="AB18" t="str">
            <v/>
          </cell>
          <cell r="AC18">
            <v>0.58479999999999999</v>
          </cell>
          <cell r="AD18">
            <v>4.0877520000000001</v>
          </cell>
          <cell r="AE18">
            <v>13.641572862094037</v>
          </cell>
          <cell r="AF18">
            <v>13.641572862094037</v>
          </cell>
          <cell r="AG18">
            <v>14.340572862094037</v>
          </cell>
          <cell r="AH18">
            <v>185.82989594345764</v>
          </cell>
          <cell r="AI18">
            <v>34.28</v>
          </cell>
          <cell r="AJ18">
            <v>5.58</v>
          </cell>
          <cell r="AK18">
            <v>12</v>
          </cell>
          <cell r="AL18">
            <v>0.30000000000000004</v>
          </cell>
          <cell r="AM18">
            <v>1.4E-2</v>
          </cell>
          <cell r="AN18">
            <v>0.24190979003906252</v>
          </cell>
          <cell r="AO18">
            <v>0.29179687500000001</v>
          </cell>
          <cell r="AP18">
            <v>0.80636596679687489</v>
          </cell>
          <cell r="AQ18">
            <v>3.0425379661971554</v>
          </cell>
          <cell r="AR18">
            <v>1.9122336454936288</v>
          </cell>
          <cell r="AS18">
            <v>4.0296157883654304</v>
          </cell>
          <cell r="AT18">
            <v>0.47181637491086253</v>
          </cell>
          <cell r="AU18">
            <v>0.71372616494992502</v>
          </cell>
          <cell r="AV18">
            <v>3.0058605937136016</v>
          </cell>
          <cell r="AW18">
            <v>212.47176507582842</v>
          </cell>
          <cell r="AX18">
            <v>0.87460983758071276</v>
          </cell>
          <cell r="AY18">
            <v>121.46197312984964</v>
          </cell>
          <cell r="AZ18" t="str">
            <v>01°35'17''</v>
          </cell>
          <cell r="BA18">
            <v>4.1073263684940535</v>
          </cell>
          <cell r="BB18">
            <v>1E-3</v>
          </cell>
          <cell r="BC18">
            <v>2.5999999999999999E-2</v>
          </cell>
          <cell r="BD18">
            <v>0.214</v>
          </cell>
          <cell r="BE18">
            <v>0.24099999999999999</v>
          </cell>
          <cell r="BF18">
            <v>0.24</v>
          </cell>
          <cell r="BG18">
            <v>1.2025499648738953</v>
          </cell>
          <cell r="BH18">
            <v>3.9999999999999991</v>
          </cell>
          <cell r="BI18">
            <v>1.2</v>
          </cell>
          <cell r="BJ18" t="str">
            <v/>
          </cell>
          <cell r="BK18" t="str">
            <v/>
          </cell>
          <cell r="BL18" t="str">
            <v/>
          </cell>
          <cell r="BM18">
            <v>1.2463565250293192</v>
          </cell>
          <cell r="BN18">
            <v>1.06</v>
          </cell>
          <cell r="BO18">
            <v>703.36299999999994</v>
          </cell>
          <cell r="BP18">
            <v>701.45299999999997</v>
          </cell>
          <cell r="BQ18">
            <v>703.6629999999999</v>
          </cell>
          <cell r="BR18">
            <v>701.75299999999993</v>
          </cell>
          <cell r="BS18">
            <v>705.19299999999998</v>
          </cell>
          <cell r="BT18">
            <v>703.00300000000016</v>
          </cell>
          <cell r="BU18" t="str">
            <v/>
          </cell>
          <cell r="BV18">
            <v>1.5300000000000864</v>
          </cell>
          <cell r="BW18">
            <v>1.2500000000002274</v>
          </cell>
          <cell r="BX18">
            <v>1.8300000000000864</v>
          </cell>
          <cell r="BY18">
            <v>300</v>
          </cell>
          <cell r="BZ18">
            <v>0.77500000000000002</v>
          </cell>
          <cell r="CA18">
            <v>0.375</v>
          </cell>
          <cell r="CB18">
            <v>1.3900000000001569</v>
          </cell>
          <cell r="CC18">
            <v>1.4819881387386633</v>
          </cell>
          <cell r="CD18">
            <v>1869.2501642428103</v>
          </cell>
          <cell r="CE18">
            <v>8.2668075285198483E-2</v>
          </cell>
          <cell r="CF18">
            <v>682.01162110288749</v>
          </cell>
          <cell r="CG18">
            <v>2551.2617853456977</v>
          </cell>
          <cell r="CH18">
            <v>1.5</v>
          </cell>
          <cell r="CI18">
            <v>3365</v>
          </cell>
          <cell r="CJ18">
            <v>1.1372637973309203</v>
          </cell>
          <cell r="CK18">
            <v>1.5</v>
          </cell>
          <cell r="CL18">
            <v>2</v>
          </cell>
          <cell r="CM18">
            <v>2</v>
          </cell>
        </row>
        <row r="19">
          <cell r="A19">
            <v>8</v>
          </cell>
          <cell r="B19" t="str">
            <v>C61</v>
          </cell>
          <cell r="C19" t="str">
            <v>C08</v>
          </cell>
          <cell r="D19">
            <v>0.04</v>
          </cell>
          <cell r="F19">
            <v>0.65000000000000013</v>
          </cell>
          <cell r="G19">
            <v>5</v>
          </cell>
          <cell r="J19" t="str">
            <v/>
          </cell>
          <cell r="K19">
            <v>0.24142491561781468</v>
          </cell>
          <cell r="L19">
            <v>4.4926680170195121</v>
          </cell>
          <cell r="M19">
            <v>4.4926680170195121</v>
          </cell>
          <cell r="N19">
            <v>441.00779427951176</v>
          </cell>
          <cell r="O19">
            <v>0.62818710359408092</v>
          </cell>
          <cell r="P19">
            <v>180.07301581805956</v>
          </cell>
          <cell r="Q19">
            <v>0.33</v>
          </cell>
          <cell r="S19">
            <v>7.32</v>
          </cell>
          <cell r="T19">
            <v>98</v>
          </cell>
          <cell r="U19">
            <v>2869</v>
          </cell>
          <cell r="V19">
            <v>0.68799999999999994</v>
          </cell>
          <cell r="X19">
            <v>0</v>
          </cell>
          <cell r="Y19" t="str">
            <v/>
          </cell>
          <cell r="AA19">
            <v>0</v>
          </cell>
          <cell r="AB19" t="str">
            <v/>
          </cell>
          <cell r="AC19">
            <v>0.58479999999999999</v>
          </cell>
          <cell r="AD19">
            <v>4.2807360000000001</v>
          </cell>
          <cell r="AE19">
            <v>14.237373129122957</v>
          </cell>
          <cell r="AF19">
            <v>14.237373129122957</v>
          </cell>
          <cell r="AG19">
            <v>14.969373129122957</v>
          </cell>
          <cell r="AH19">
            <v>195.04238894718253</v>
          </cell>
          <cell r="AI19">
            <v>18.920000000000002</v>
          </cell>
          <cell r="AJ19">
            <v>1.53</v>
          </cell>
          <cell r="AK19">
            <v>16</v>
          </cell>
          <cell r="AL19">
            <v>0.4</v>
          </cell>
          <cell r="AM19">
            <v>1.4E-2</v>
          </cell>
          <cell r="AN19">
            <v>0.30604972839355471</v>
          </cell>
          <cell r="AO19">
            <v>0.3195312500000001</v>
          </cell>
          <cell r="AP19">
            <v>0.76512432098388672</v>
          </cell>
          <cell r="AQ19">
            <v>1.8904898693461605</v>
          </cell>
          <cell r="AR19">
            <v>1.0933902959748305</v>
          </cell>
          <cell r="AS19">
            <v>1.4158329987051654</v>
          </cell>
          <cell r="AT19">
            <v>0.18215861091235794</v>
          </cell>
          <cell r="AU19">
            <v>0.48820833930591268</v>
          </cell>
          <cell r="AV19">
            <v>1.9067332587890613</v>
          </cell>
          <cell r="AW19">
            <v>239.60716792668165</v>
          </cell>
          <cell r="AX19">
            <v>0.81400899077804012</v>
          </cell>
          <cell r="AY19">
            <v>121.46171530625648</v>
          </cell>
          <cell r="AZ19" t="str">
            <v>00°00'00''</v>
          </cell>
          <cell r="BA19">
            <v>1000</v>
          </cell>
          <cell r="BB19">
            <v>1E-3</v>
          </cell>
          <cell r="BC19">
            <v>5.8000000000000003E-2</v>
          </cell>
          <cell r="BD19">
            <v>1.6E-2</v>
          </cell>
          <cell r="BE19">
            <v>7.5000000000000011E-2</v>
          </cell>
          <cell r="BF19">
            <v>7.400000000000001E-2</v>
          </cell>
          <cell r="BG19" t="str">
            <v/>
          </cell>
          <cell r="BH19" t="str">
            <v/>
          </cell>
          <cell r="BI19" t="str">
            <v/>
          </cell>
          <cell r="BJ19" t="str">
            <v/>
          </cell>
          <cell r="BK19" t="str">
            <v/>
          </cell>
          <cell r="BL19" t="str">
            <v/>
          </cell>
          <cell r="BM19" t="str">
            <v/>
          </cell>
          <cell r="BN19">
            <v>0.1</v>
          </cell>
          <cell r="BO19">
            <v>697.15299999999991</v>
          </cell>
          <cell r="BP19">
            <v>696.86299999999994</v>
          </cell>
          <cell r="BQ19">
            <v>697.55299999999988</v>
          </cell>
          <cell r="BR19">
            <v>697.26299999999992</v>
          </cell>
          <cell r="BS19">
            <v>703.00300000000016</v>
          </cell>
          <cell r="BT19">
            <v>702.74299999999994</v>
          </cell>
          <cell r="BU19">
            <v>4.3000000000000682</v>
          </cell>
          <cell r="BV19">
            <v>5.4500000000002728</v>
          </cell>
          <cell r="BW19">
            <v>5.4800000000000182</v>
          </cell>
          <cell r="BX19">
            <v>5.8500000000002732</v>
          </cell>
          <cell r="BY19">
            <v>400</v>
          </cell>
          <cell r="BZ19">
            <v>0.9</v>
          </cell>
          <cell r="CA19">
            <v>0.5</v>
          </cell>
          <cell r="CB19">
            <v>5.4650000000001455</v>
          </cell>
          <cell r="CC19">
            <v>3.3503438135874428</v>
          </cell>
          <cell r="CD19">
            <v>5698.9348269122411</v>
          </cell>
          <cell r="CE19">
            <v>7.9243436539873091E-3</v>
          </cell>
          <cell r="CF19">
            <v>65.3758351453953</v>
          </cell>
          <cell r="CG19">
            <v>5764.3106620576364</v>
          </cell>
          <cell r="CH19">
            <v>1.5</v>
          </cell>
          <cell r="CI19">
            <v>4079</v>
          </cell>
          <cell r="CJ19">
            <v>2.1197514079643183</v>
          </cell>
          <cell r="CK19">
            <v>2.2000000000000002</v>
          </cell>
          <cell r="CL19">
            <v>2</v>
          </cell>
          <cell r="CM19">
            <v>2</v>
          </cell>
        </row>
        <row r="20">
          <cell r="A20">
            <v>9</v>
          </cell>
          <cell r="B20" t="str">
            <v>C08</v>
          </cell>
          <cell r="C20" t="str">
            <v>C09</v>
          </cell>
          <cell r="D20">
            <v>0.62</v>
          </cell>
          <cell r="F20">
            <v>1.27</v>
          </cell>
          <cell r="G20">
            <v>5</v>
          </cell>
          <cell r="J20" t="str">
            <v/>
          </cell>
          <cell r="K20">
            <v>6.5016643146473818E-2</v>
          </cell>
          <cell r="L20">
            <v>4.5576846601659859</v>
          </cell>
          <cell r="M20">
            <v>4.5576846601659859</v>
          </cell>
          <cell r="N20">
            <v>439.74748222771825</v>
          </cell>
          <cell r="O20">
            <v>0.63108321114369492</v>
          </cell>
          <cell r="P20">
            <v>352.44691153431165</v>
          </cell>
          <cell r="Q20">
            <v>0.62</v>
          </cell>
          <cell r="S20">
            <v>7.94</v>
          </cell>
          <cell r="T20">
            <v>98</v>
          </cell>
          <cell r="U20">
            <v>3112</v>
          </cell>
          <cell r="V20">
            <v>0.68799999999999994</v>
          </cell>
          <cell r="X20">
            <v>0</v>
          </cell>
          <cell r="Y20" t="str">
            <v/>
          </cell>
          <cell r="AA20">
            <v>0</v>
          </cell>
          <cell r="AB20" t="str">
            <v/>
          </cell>
          <cell r="AC20">
            <v>0.58479999999999999</v>
          </cell>
          <cell r="AD20">
            <v>4.6433119999999999</v>
          </cell>
          <cell r="AE20">
            <v>15.35151028272357</v>
          </cell>
          <cell r="AF20">
            <v>15.35151028272357</v>
          </cell>
          <cell r="AG20">
            <v>16.145510282723571</v>
          </cell>
          <cell r="AH20">
            <v>368.59242181703524</v>
          </cell>
          <cell r="AI20">
            <v>54.56</v>
          </cell>
          <cell r="AJ20">
            <v>2.38</v>
          </cell>
          <cell r="AK20">
            <v>18</v>
          </cell>
          <cell r="AL20">
            <v>0.45</v>
          </cell>
          <cell r="AM20">
            <v>1.4E-2</v>
          </cell>
          <cell r="AN20">
            <v>0.37129755020141608</v>
          </cell>
          <cell r="AO20">
            <v>0.41044921875000007</v>
          </cell>
          <cell r="AP20">
            <v>0.82510566711425792</v>
          </cell>
          <cell r="AQ20">
            <v>2.625941165867649</v>
          </cell>
          <cell r="AR20">
            <v>1.3073368269613086</v>
          </cell>
          <cell r="AS20">
            <v>2.6224234769082191</v>
          </cell>
          <cell r="AT20">
            <v>0.35145601460745907</v>
          </cell>
          <cell r="AU20">
            <v>0.7227535648088752</v>
          </cell>
          <cell r="AV20">
            <v>2.5723756309570667</v>
          </cell>
          <cell r="AW20">
            <v>409.11866696471162</v>
          </cell>
          <cell r="AX20">
            <v>0.90094256649704041</v>
          </cell>
          <cell r="AY20">
            <v>117.92527848673406</v>
          </cell>
          <cell r="AZ20" t="str">
            <v>03°32'11''</v>
          </cell>
          <cell r="BA20">
            <v>43.1904326159652</v>
          </cell>
          <cell r="BB20">
            <v>0.23499999999999999</v>
          </cell>
          <cell r="BC20">
            <v>1.7000000000000001E-2</v>
          </cell>
          <cell r="BD20">
            <v>1.2999999999999999E-2</v>
          </cell>
          <cell r="BE20">
            <v>0.26500000000000001</v>
          </cell>
          <cell r="BF20">
            <v>0.26500000000000001</v>
          </cell>
          <cell r="BG20" t="str">
            <v/>
          </cell>
          <cell r="BH20" t="str">
            <v/>
          </cell>
          <cell r="BI20" t="str">
            <v/>
          </cell>
          <cell r="BJ20" t="str">
            <v/>
          </cell>
          <cell r="BK20" t="str">
            <v/>
          </cell>
          <cell r="BL20" t="str">
            <v/>
          </cell>
          <cell r="BM20" t="str">
            <v/>
          </cell>
          <cell r="BN20">
            <v>0.27</v>
          </cell>
          <cell r="BO20">
            <v>696.59299999999996</v>
          </cell>
          <cell r="BP20">
            <v>695.29300000000001</v>
          </cell>
          <cell r="BQ20">
            <v>697.04300000000001</v>
          </cell>
          <cell r="BR20">
            <v>695.74300000000005</v>
          </cell>
          <cell r="BS20">
            <v>702.74299999999994</v>
          </cell>
          <cell r="BT20">
            <v>698.83300000000008</v>
          </cell>
          <cell r="BU20" t="str">
            <v/>
          </cell>
          <cell r="BV20">
            <v>5.6999999999999318</v>
          </cell>
          <cell r="BW20">
            <v>3.0900000000000318</v>
          </cell>
          <cell r="BX20">
            <v>6.149999999999932</v>
          </cell>
          <cell r="BY20">
            <v>450</v>
          </cell>
          <cell r="BZ20">
            <v>0.96250000000000002</v>
          </cell>
          <cell r="CA20">
            <v>0.5625</v>
          </cell>
          <cell r="CB20">
            <v>4.3949999999999818</v>
          </cell>
          <cell r="CC20">
            <v>2.8809020695580791</v>
          </cell>
          <cell r="CD20">
            <v>5604.6599340407338</v>
          </cell>
          <cell r="CE20">
            <v>1.3709704677613455E-2</v>
          </cell>
          <cell r="CF20">
            <v>113.105063590311</v>
          </cell>
          <cell r="CG20">
            <v>5717.7649976310449</v>
          </cell>
          <cell r="CH20">
            <v>1.5</v>
          </cell>
          <cell r="CI20">
            <v>4487</v>
          </cell>
          <cell r="CJ20">
            <v>1.9114436140955131</v>
          </cell>
          <cell r="CK20">
            <v>2.2000000000000002</v>
          </cell>
          <cell r="CL20">
            <v>2</v>
          </cell>
          <cell r="CM20">
            <v>2</v>
          </cell>
        </row>
        <row r="21">
          <cell r="A21">
            <v>10</v>
          </cell>
          <cell r="B21" t="str">
            <v>C09</v>
          </cell>
          <cell r="C21" t="str">
            <v>C10</v>
          </cell>
          <cell r="F21">
            <v>1.27</v>
          </cell>
          <cell r="G21">
            <v>5</v>
          </cell>
          <cell r="J21" t="str">
            <v/>
          </cell>
          <cell r="K21">
            <v>7.5797436158161771E-2</v>
          </cell>
          <cell r="L21">
            <v>4.6334820963241476</v>
          </cell>
          <cell r="M21">
            <v>4.6334820963241476</v>
          </cell>
          <cell r="N21">
            <v>438.28660769752878</v>
          </cell>
          <cell r="O21">
            <v>0.63716135458167367</v>
          </cell>
          <cell r="P21">
            <v>354.65929659256631</v>
          </cell>
          <cell r="S21">
            <v>7.94</v>
          </cell>
          <cell r="T21">
            <v>98</v>
          </cell>
          <cell r="U21">
            <v>3112</v>
          </cell>
          <cell r="V21">
            <v>0.68799999999999994</v>
          </cell>
          <cell r="X21">
            <v>0</v>
          </cell>
          <cell r="Y21" t="str">
            <v/>
          </cell>
          <cell r="AA21">
            <v>0</v>
          </cell>
          <cell r="AB21" t="str">
            <v/>
          </cell>
          <cell r="AC21">
            <v>0.58479999999999999</v>
          </cell>
          <cell r="AD21">
            <v>4.6433119999999999</v>
          </cell>
          <cell r="AE21">
            <v>15.35151028272357</v>
          </cell>
          <cell r="AF21">
            <v>15.35151028272357</v>
          </cell>
          <cell r="AG21">
            <v>16.145510282723571</v>
          </cell>
          <cell r="AH21">
            <v>370.8048068752899</v>
          </cell>
          <cell r="AI21">
            <v>20.079999999999998</v>
          </cell>
          <cell r="AJ21">
            <v>3.75</v>
          </cell>
          <cell r="AK21">
            <v>18</v>
          </cell>
          <cell r="AL21">
            <v>0.45</v>
          </cell>
          <cell r="AM21">
            <v>1.4E-2</v>
          </cell>
          <cell r="AN21">
            <v>0.31743514537811279</v>
          </cell>
          <cell r="AO21">
            <v>0.41132812500000004</v>
          </cell>
          <cell r="AP21">
            <v>0.70541143417358398</v>
          </cell>
          <cell r="AQ21">
            <v>3.0922111664149985</v>
          </cell>
          <cell r="AR21">
            <v>1.8245575255366293</v>
          </cell>
          <cell r="AS21">
            <v>3.665719761637583</v>
          </cell>
          <cell r="AT21">
            <v>0.48734810895522962</v>
          </cell>
          <cell r="AU21">
            <v>0.80478325433334241</v>
          </cell>
          <cell r="AV21">
            <v>3.2289516504002553</v>
          </cell>
          <cell r="AW21">
            <v>513.5425709245128</v>
          </cell>
          <cell r="AX21">
            <v>0.72205271358077072</v>
          </cell>
          <cell r="AY21">
            <v>119.50807788276418</v>
          </cell>
          <cell r="AZ21" t="str">
            <v>01°34'58''</v>
          </cell>
          <cell r="BA21">
            <v>96.524568417690219</v>
          </cell>
          <cell r="BB21">
            <v>8.2000000000000003E-2</v>
          </cell>
          <cell r="BC21">
            <v>1.4E-2</v>
          </cell>
          <cell r="BD21">
            <v>2.1000000000000001E-2</v>
          </cell>
          <cell r="BE21">
            <v>0.11700000000000001</v>
          </cell>
          <cell r="BF21">
            <v>0.11700000000000001</v>
          </cell>
          <cell r="BG21" t="str">
            <v/>
          </cell>
          <cell r="BH21" t="str">
            <v/>
          </cell>
          <cell r="BI21" t="str">
            <v/>
          </cell>
          <cell r="BJ21" t="str">
            <v/>
          </cell>
          <cell r="BK21" t="str">
            <v/>
          </cell>
          <cell r="BL21" t="str">
            <v/>
          </cell>
          <cell r="BM21" t="str">
            <v/>
          </cell>
          <cell r="BN21">
            <v>0.12</v>
          </cell>
          <cell r="BO21">
            <v>694.00300000000004</v>
          </cell>
          <cell r="BP21">
            <v>693.25300000000004</v>
          </cell>
          <cell r="BQ21">
            <v>694.45300000000009</v>
          </cell>
          <cell r="BR21">
            <v>693.70300000000009</v>
          </cell>
          <cell r="BS21">
            <v>698.83300000000008</v>
          </cell>
          <cell r="BT21">
            <v>694.95299999999997</v>
          </cell>
          <cell r="BU21">
            <v>1.2899999999999636</v>
          </cell>
          <cell r="BV21">
            <v>4.3799999999999955</v>
          </cell>
          <cell r="BW21">
            <v>1.2499999999998863</v>
          </cell>
          <cell r="BX21">
            <v>4.8299999999999956</v>
          </cell>
          <cell r="BY21">
            <v>450</v>
          </cell>
          <cell r="BZ21">
            <v>0.96250000000000002</v>
          </cell>
          <cell r="CA21">
            <v>0.5625</v>
          </cell>
          <cell r="CB21">
            <v>2.8149999999999409</v>
          </cell>
          <cell r="CC21">
            <v>2.1568742729422317</v>
          </cell>
          <cell r="CD21">
            <v>4196.0977945275681</v>
          </cell>
          <cell r="CE21">
            <v>3.2761069157960954E-2</v>
          </cell>
          <cell r="CF21">
            <v>270.27882055317787</v>
          </cell>
          <cell r="CG21">
            <v>4466.376615080746</v>
          </cell>
          <cell r="CH21">
            <v>1.5</v>
          </cell>
          <cell r="CI21">
            <v>4487</v>
          </cell>
          <cell r="CJ21">
            <v>1.4931056212661287</v>
          </cell>
          <cell r="CK21">
            <v>1.5</v>
          </cell>
          <cell r="CL21">
            <v>2</v>
          </cell>
          <cell r="CM21">
            <v>2</v>
          </cell>
        </row>
        <row r="22">
          <cell r="A22">
            <v>11</v>
          </cell>
          <cell r="B22" t="str">
            <v>C10</v>
          </cell>
          <cell r="C22" t="str">
            <v>C11</v>
          </cell>
          <cell r="F22">
            <v>1.27</v>
          </cell>
          <cell r="G22">
            <v>5</v>
          </cell>
          <cell r="J22" t="str">
            <v/>
          </cell>
          <cell r="K22">
            <v>2.0629546385722234E-2</v>
          </cell>
          <cell r="L22">
            <v>4.6541116427098697</v>
          </cell>
          <cell r="M22">
            <v>4.6541116427098697</v>
          </cell>
          <cell r="N22">
            <v>437.8905648792479</v>
          </cell>
          <cell r="O22">
            <v>0.63867975288959733</v>
          </cell>
          <cell r="P22">
            <v>355.18323396760064</v>
          </cell>
          <cell r="S22">
            <v>7.94</v>
          </cell>
          <cell r="T22">
            <v>98</v>
          </cell>
          <cell r="U22">
            <v>3112</v>
          </cell>
          <cell r="V22">
            <v>0.68799999999999994</v>
          </cell>
          <cell r="X22">
            <v>0</v>
          </cell>
          <cell r="Y22" t="str">
            <v/>
          </cell>
          <cell r="AA22">
            <v>0</v>
          </cell>
          <cell r="AB22" t="str">
            <v/>
          </cell>
          <cell r="AC22">
            <v>0.58479999999999999</v>
          </cell>
          <cell r="AD22">
            <v>4.6433119999999999</v>
          </cell>
          <cell r="AE22">
            <v>15.35151028272357</v>
          </cell>
          <cell r="AF22">
            <v>15.35151028272357</v>
          </cell>
          <cell r="AG22">
            <v>16.145510282723571</v>
          </cell>
          <cell r="AH22">
            <v>371.32874425032423</v>
          </cell>
          <cell r="AI22">
            <v>25.09</v>
          </cell>
          <cell r="AJ22">
            <v>19.04</v>
          </cell>
          <cell r="AK22">
            <v>18</v>
          </cell>
          <cell r="AL22">
            <v>0.45</v>
          </cell>
          <cell r="AM22">
            <v>1.4E-2</v>
          </cell>
          <cell r="AN22">
            <v>0.19840439558029183</v>
          </cell>
          <cell r="AO22">
            <v>0.41132812500000004</v>
          </cell>
          <cell r="AP22">
            <v>0.44089865684509294</v>
          </cell>
          <cell r="AQ22">
            <v>5.4945343586537332</v>
          </cell>
          <cell r="AR22">
            <v>4.5069873790235855</v>
          </cell>
          <cell r="AS22">
            <v>12.606656596432973</v>
          </cell>
          <cell r="AT22">
            <v>1.5387312853428334</v>
          </cell>
          <cell r="AU22">
            <v>1.7371356809231253</v>
          </cell>
          <cell r="AV22">
            <v>7.2757770096350631</v>
          </cell>
          <cell r="AW22">
            <v>1157.1623348829933</v>
          </cell>
          <cell r="AX22">
            <v>0.32089598240152817</v>
          </cell>
          <cell r="AY22">
            <v>124.52499114507151</v>
          </cell>
          <cell r="AZ22" t="str">
            <v>05°01'01''</v>
          </cell>
          <cell r="BA22">
            <v>30.435270669453658</v>
          </cell>
          <cell r="BB22">
            <v>0.93200000000000005</v>
          </cell>
          <cell r="BC22">
            <v>0.105</v>
          </cell>
          <cell r="BD22">
            <v>4.7E-2</v>
          </cell>
          <cell r="BE22">
            <v>1.0840000000000001</v>
          </cell>
          <cell r="BF22">
            <v>1.0840000000000001</v>
          </cell>
          <cell r="BG22">
            <v>0.87200297682874595</v>
          </cell>
          <cell r="BH22">
            <v>2.6666666666666665</v>
          </cell>
          <cell r="BI22">
            <v>1.2</v>
          </cell>
          <cell r="BJ22" t="str">
            <v/>
          </cell>
          <cell r="BK22" t="str">
            <v/>
          </cell>
          <cell r="BL22" t="str">
            <v/>
          </cell>
          <cell r="BM22">
            <v>1.1622654122143776</v>
          </cell>
          <cell r="BN22">
            <v>0.84</v>
          </cell>
          <cell r="BO22">
            <v>692.41300000000001</v>
          </cell>
          <cell r="BP22">
            <v>687.63300000000004</v>
          </cell>
          <cell r="BQ22">
            <v>692.86300000000006</v>
          </cell>
          <cell r="BR22">
            <v>688.08300000000008</v>
          </cell>
          <cell r="BS22">
            <v>694.95299999999997</v>
          </cell>
          <cell r="BT22">
            <v>689.34300000000007</v>
          </cell>
          <cell r="BU22" t="str">
            <v/>
          </cell>
          <cell r="BV22">
            <v>2.0899999999999181</v>
          </cell>
          <cell r="BW22">
            <v>1.2599999999999909</v>
          </cell>
          <cell r="BX22">
            <v>2.5399999999999183</v>
          </cell>
          <cell r="BY22">
            <v>450</v>
          </cell>
          <cell r="BZ22">
            <v>0.96250000000000002</v>
          </cell>
          <cell r="CA22">
            <v>0.5625</v>
          </cell>
          <cell r="CB22">
            <v>1.6749999999999545</v>
          </cell>
          <cell r="CC22">
            <v>1.4458622359710975</v>
          </cell>
          <cell r="CD22">
            <v>2812.8572052894597</v>
          </cell>
          <cell r="CE22">
            <v>8.7242482775220398E-2</v>
          </cell>
          <cell r="CF22">
            <v>719.75048289556833</v>
          </cell>
          <cell r="CG22">
            <v>3532.6076881850281</v>
          </cell>
          <cell r="CH22">
            <v>1.5</v>
          </cell>
          <cell r="CI22">
            <v>4487</v>
          </cell>
          <cell r="CJ22">
            <v>1.1809475222370276</v>
          </cell>
          <cell r="CK22">
            <v>1.5</v>
          </cell>
          <cell r="CL22">
            <v>2</v>
          </cell>
          <cell r="CM22">
            <v>2</v>
          </cell>
        </row>
        <row r="23">
          <cell r="A23">
            <v>12</v>
          </cell>
          <cell r="B23" t="str">
            <v>C11</v>
          </cell>
          <cell r="C23" t="str">
            <v>A12</v>
          </cell>
          <cell r="E23">
            <v>0.28000000000000003</v>
          </cell>
          <cell r="F23">
            <v>1.55</v>
          </cell>
          <cell r="G23">
            <v>5</v>
          </cell>
          <cell r="J23" t="str">
            <v/>
          </cell>
          <cell r="K23" t="str">
            <v/>
          </cell>
          <cell r="L23">
            <v>4.6541116427098697</v>
          </cell>
          <cell r="M23">
            <v>4.6541116427098697</v>
          </cell>
          <cell r="N23">
            <v>437.8905648792479</v>
          </cell>
          <cell r="O23">
            <v>0.63306000000000051</v>
          </cell>
          <cell r="P23">
            <v>429.67705155380821</v>
          </cell>
          <cell r="R23">
            <v>0.28000000000000003</v>
          </cell>
          <cell r="S23">
            <v>8.2200000000000006</v>
          </cell>
          <cell r="T23">
            <v>98</v>
          </cell>
          <cell r="U23">
            <v>110</v>
          </cell>
          <cell r="V23">
            <v>0.68799999999999994</v>
          </cell>
          <cell r="X23">
            <v>0</v>
          </cell>
          <cell r="Y23" t="str">
            <v/>
          </cell>
          <cell r="AA23">
            <v>0</v>
          </cell>
          <cell r="AB23" t="str">
            <v/>
          </cell>
          <cell r="AC23">
            <v>0.58479999999999999</v>
          </cell>
          <cell r="AD23">
            <v>4.8070560000000002</v>
          </cell>
          <cell r="AE23">
            <v>15.852551091358571</v>
          </cell>
          <cell r="AF23">
            <v>15.852551091358571</v>
          </cell>
          <cell r="AG23">
            <v>16.67455109135857</v>
          </cell>
          <cell r="AH23">
            <v>446.35160264516679</v>
          </cell>
          <cell r="AI23">
            <v>5</v>
          </cell>
          <cell r="AJ23">
            <v>3.5</v>
          </cell>
          <cell r="AK23">
            <v>18</v>
          </cell>
          <cell r="AL23">
            <v>0.45</v>
          </cell>
          <cell r="AM23">
            <v>1.4E-2</v>
          </cell>
          <cell r="AN23">
            <v>0.3708824515342713</v>
          </cell>
          <cell r="AO23">
            <v>0.42934570312499998</v>
          </cell>
          <cell r="AP23">
            <v>0.82418322563171398</v>
          </cell>
          <cell r="AQ23">
            <v>3.1831374235550873</v>
          </cell>
          <cell r="AR23">
            <v>1.587184713910635</v>
          </cell>
          <cell r="AS23">
            <v>3.8533283513727228</v>
          </cell>
          <cell r="AT23">
            <v>0.51643036988975122</v>
          </cell>
          <cell r="AU23">
            <v>0.88731282142402246</v>
          </cell>
          <cell r="AV23">
            <v>3.1194636574120183</v>
          </cell>
          <cell r="AW23">
            <v>496.12925803158839</v>
          </cell>
          <cell r="AX23">
            <v>0.89966797043190649</v>
          </cell>
          <cell r="AY23">
            <v>107.10862610994928</v>
          </cell>
          <cell r="AZ23" t="str">
            <v>17°24'59''</v>
          </cell>
          <cell r="BA23">
            <v>8.7050576818825309</v>
          </cell>
          <cell r="BB23">
            <v>1E-3</v>
          </cell>
          <cell r="BC23">
            <v>0.20399999999999999</v>
          </cell>
          <cell r="BD23">
            <v>0.192</v>
          </cell>
          <cell r="BE23">
            <v>0.39700000000000002</v>
          </cell>
          <cell r="BF23">
            <v>0.39600000000000002</v>
          </cell>
          <cell r="BG23" t="str">
            <v/>
          </cell>
          <cell r="BH23" t="str">
            <v/>
          </cell>
          <cell r="BI23" t="str">
            <v/>
          </cell>
          <cell r="BJ23" t="str">
            <v/>
          </cell>
          <cell r="BK23" t="str">
            <v/>
          </cell>
          <cell r="BL23" t="str">
            <v/>
          </cell>
          <cell r="BM23" t="str">
            <v/>
          </cell>
          <cell r="BN23">
            <v>0.4</v>
          </cell>
          <cell r="BO23">
            <v>687.23300000000006</v>
          </cell>
          <cell r="BP23">
            <v>687.05300000000011</v>
          </cell>
          <cell r="BQ23">
            <v>687.68300000000011</v>
          </cell>
          <cell r="BR23">
            <v>687.50300000000016</v>
          </cell>
          <cell r="BS23">
            <v>689.34300000000007</v>
          </cell>
          <cell r="BT23">
            <v>688.78700000000003</v>
          </cell>
          <cell r="BU23" t="str">
            <v/>
          </cell>
          <cell r="BV23">
            <v>1.6599999999999682</v>
          </cell>
          <cell r="BW23">
            <v>1.2839999999998781</v>
          </cell>
          <cell r="BX23">
            <v>2.1099999999999683</v>
          </cell>
          <cell r="BY23">
            <v>450</v>
          </cell>
          <cell r="BZ23">
            <v>0.96250000000000002</v>
          </cell>
          <cell r="CA23">
            <v>0.5625</v>
          </cell>
          <cell r="CB23">
            <v>1.4719999999999231</v>
          </cell>
          <cell r="CC23">
            <v>1.2986522926038992</v>
          </cell>
          <cell r="CD23">
            <v>2526.4671609346706</v>
          </cell>
          <cell r="CE23">
            <v>0.11010492596859589</v>
          </cell>
          <cell r="CF23">
            <v>908.36563924091604</v>
          </cell>
          <cell r="CG23">
            <v>3434.8328001755867</v>
          </cell>
          <cell r="CH23">
            <v>1.5</v>
          </cell>
          <cell r="CI23">
            <v>4487</v>
          </cell>
          <cell r="CJ23">
            <v>1.1482614665173567</v>
          </cell>
          <cell r="CK23">
            <v>1.5</v>
          </cell>
          <cell r="CL23">
            <v>2</v>
          </cell>
          <cell r="CM23">
            <v>2</v>
          </cell>
        </row>
        <row r="24">
          <cell r="A24">
            <v>13</v>
          </cell>
          <cell r="B24" t="str">
            <v>A12</v>
          </cell>
          <cell r="C24" t="str">
            <v>C13</v>
          </cell>
          <cell r="E24">
            <v>-1.5</v>
          </cell>
          <cell r="F24">
            <v>5.0000000000000044E-2</v>
          </cell>
          <cell r="G24">
            <v>5</v>
          </cell>
          <cell r="J24" t="str">
            <v/>
          </cell>
          <cell r="K24" t="str">
            <v/>
          </cell>
          <cell r="L24">
            <v>4.6541116427098697</v>
          </cell>
          <cell r="M24">
            <v>4.6541116427098697</v>
          </cell>
          <cell r="N24">
            <v>437.8905648792479</v>
          </cell>
          <cell r="O24">
            <v>0.63306105610561048</v>
          </cell>
          <cell r="P24">
            <v>13.860573173056965</v>
          </cell>
          <cell r="S24">
            <v>8.2200000000000006</v>
          </cell>
          <cell r="T24">
            <v>98</v>
          </cell>
          <cell r="U24">
            <v>110</v>
          </cell>
          <cell r="V24">
            <v>0.68799999999999994</v>
          </cell>
          <cell r="X24">
            <v>0</v>
          </cell>
          <cell r="Y24" t="str">
            <v/>
          </cell>
          <cell r="AA24">
            <v>0</v>
          </cell>
          <cell r="AB24" t="str">
            <v/>
          </cell>
          <cell r="AC24">
            <v>0.58479999999999999</v>
          </cell>
          <cell r="AD24">
            <v>4.8070560000000002</v>
          </cell>
          <cell r="AE24">
            <v>15.852551091358571</v>
          </cell>
          <cell r="AF24">
            <v>15.852551091358571</v>
          </cell>
          <cell r="AG24">
            <v>16.67455109135857</v>
          </cell>
          <cell r="AH24">
            <v>30.535124264415536</v>
          </cell>
          <cell r="AI24">
            <v>6.06</v>
          </cell>
          <cell r="AJ24">
            <v>5.98</v>
          </cell>
          <cell r="AK24">
            <v>8</v>
          </cell>
          <cell r="AL24">
            <v>0.2</v>
          </cell>
          <cell r="AM24">
            <v>1.4E-2</v>
          </cell>
          <cell r="AN24">
            <v>0.10073776245117187</v>
          </cell>
          <cell r="AO24">
            <v>0.15000000000000002</v>
          </cell>
          <cell r="AP24">
            <v>0.50368881225585938</v>
          </cell>
          <cell r="AQ24">
            <v>1.9258378679877948</v>
          </cell>
          <cell r="AR24">
            <v>2.1818722797944949</v>
          </cell>
          <cell r="AS24">
            <v>1.970139740484198</v>
          </cell>
          <cell r="AT24">
            <v>0.18903422496308742</v>
          </cell>
          <cell r="AU24">
            <v>0.2897719874142593</v>
          </cell>
          <cell r="AV24">
            <v>2.3746967329830779</v>
          </cell>
          <cell r="AW24">
            <v>74.603298108433222</v>
          </cell>
          <cell r="AX24">
            <v>0.40929992424777023</v>
          </cell>
          <cell r="AY24">
            <v>107.10481361440441</v>
          </cell>
          <cell r="AZ24" t="str">
            <v>00°00'00''</v>
          </cell>
          <cell r="BA24">
            <v>1000</v>
          </cell>
          <cell r="BB24">
            <v>1E-3</v>
          </cell>
          <cell r="BC24">
            <v>6.5000000000000002E-2</v>
          </cell>
          <cell r="BD24">
            <v>1.7000000000000001E-2</v>
          </cell>
          <cell r="BE24">
            <v>8.3000000000000004E-2</v>
          </cell>
          <cell r="BF24">
            <v>8.2000000000000003E-2</v>
          </cell>
          <cell r="BG24" t="str">
            <v/>
          </cell>
          <cell r="BH24" t="str">
            <v/>
          </cell>
          <cell r="BI24" t="str">
            <v/>
          </cell>
          <cell r="BJ24" t="str">
            <v/>
          </cell>
          <cell r="BK24" t="str">
            <v/>
          </cell>
          <cell r="BL24" t="str">
            <v/>
          </cell>
          <cell r="BM24" t="str">
            <v/>
          </cell>
          <cell r="BN24">
            <v>0.08</v>
          </cell>
          <cell r="BO24">
            <v>686.97300000000007</v>
          </cell>
          <cell r="BP24">
            <v>686.61300000000006</v>
          </cell>
          <cell r="BQ24">
            <v>687.17300000000012</v>
          </cell>
          <cell r="BR24">
            <v>686.8130000000001</v>
          </cell>
          <cell r="BS24">
            <v>688.78700000000003</v>
          </cell>
          <cell r="BT24">
            <v>688.11300000000006</v>
          </cell>
          <cell r="BU24" t="str">
            <v/>
          </cell>
          <cell r="BV24">
            <v>1.6139999999999191</v>
          </cell>
          <cell r="BW24">
            <v>1.2999999999999545</v>
          </cell>
          <cell r="BX24">
            <v>1.813999999999919</v>
          </cell>
          <cell r="BY24">
            <v>200</v>
          </cell>
          <cell r="BZ24">
            <v>0.65</v>
          </cell>
          <cell r="CA24">
            <v>0.25</v>
          </cell>
          <cell r="CB24">
            <v>1.4569999999999368</v>
          </cell>
          <cell r="CC24">
            <v>1.7695149826283836</v>
          </cell>
          <cell r="CD24">
            <v>1570.0021683370335</v>
          </cell>
          <cell r="CE24">
            <v>5.1015114483115021E-2</v>
          </cell>
          <cell r="CF24">
            <v>420.87469448569891</v>
          </cell>
          <cell r="CG24">
            <v>1990.8768628227324</v>
          </cell>
          <cell r="CH24">
            <v>1.5</v>
          </cell>
          <cell r="CI24">
            <v>2957</v>
          </cell>
          <cell r="CJ24">
            <v>1.0099138634542097</v>
          </cell>
          <cell r="CK24">
            <v>1.5</v>
          </cell>
          <cell r="CL24">
            <v>2</v>
          </cell>
          <cell r="CM24">
            <v>2</v>
          </cell>
        </row>
        <row r="25">
          <cell r="A25">
            <v>14</v>
          </cell>
          <cell r="B25" t="str">
            <v>C13</v>
          </cell>
          <cell r="C25" t="str">
            <v>C14</v>
          </cell>
          <cell r="D25">
            <v>0.3</v>
          </cell>
          <cell r="F25">
            <v>0.35000000000000003</v>
          </cell>
          <cell r="G25">
            <v>5</v>
          </cell>
          <cell r="J25" t="str">
            <v/>
          </cell>
          <cell r="K25" t="str">
            <v/>
          </cell>
          <cell r="L25">
            <v>4.6541116427098697</v>
          </cell>
          <cell r="M25">
            <v>4.6541116427098697</v>
          </cell>
          <cell r="N25">
            <v>437.8905648792479</v>
          </cell>
          <cell r="O25">
            <v>0.62662245173484554</v>
          </cell>
          <cell r="P25">
            <v>96.037220774666778</v>
          </cell>
          <cell r="Q25">
            <v>0.3</v>
          </cell>
          <cell r="R25">
            <v>4.3099999999999996</v>
          </cell>
          <cell r="S25">
            <v>12.83</v>
          </cell>
          <cell r="T25">
            <v>98</v>
          </cell>
          <cell r="U25">
            <v>1917</v>
          </cell>
          <cell r="V25">
            <v>0.68799999999999994</v>
          </cell>
          <cell r="X25">
            <v>0</v>
          </cell>
          <cell r="Y25" t="str">
            <v/>
          </cell>
          <cell r="AA25">
            <v>0</v>
          </cell>
          <cell r="AB25" t="str">
            <v/>
          </cell>
          <cell r="AC25">
            <v>0.58479999999999999</v>
          </cell>
          <cell r="AD25">
            <v>7.5029839999999997</v>
          </cell>
          <cell r="AE25">
            <v>23.948652961556085</v>
          </cell>
          <cell r="AF25">
            <v>23.948652961556085</v>
          </cell>
          <cell r="AG25">
            <v>25.231652961556087</v>
          </cell>
          <cell r="AH25">
            <v>121.26887373622287</v>
          </cell>
          <cell r="AI25">
            <v>74.069999999999993</v>
          </cell>
          <cell r="AJ25">
            <v>0.41</v>
          </cell>
          <cell r="AK25">
            <v>18</v>
          </cell>
          <cell r="AL25">
            <v>0.45</v>
          </cell>
          <cell r="AM25">
            <v>1.4E-2</v>
          </cell>
          <cell r="AN25">
            <v>0.3151702880859375</v>
          </cell>
          <cell r="AO25">
            <v>0.24301757812500002</v>
          </cell>
          <cell r="AP25">
            <v>0.70037841796875</v>
          </cell>
          <cell r="AQ25">
            <v>1.0192004030817821</v>
          </cell>
          <cell r="AR25">
            <v>0.60520601775671157</v>
          </cell>
          <cell r="AS25">
            <v>0.3985357720480861</v>
          </cell>
          <cell r="AT25">
            <v>5.2944417005202193E-2</v>
          </cell>
          <cell r="AU25">
            <v>0.36811470509113969</v>
          </cell>
          <cell r="AV25">
            <v>1.067671958590932</v>
          </cell>
          <cell r="AW25">
            <v>169.80588806612556</v>
          </cell>
          <cell r="AX25">
            <v>0.71416177093339972</v>
          </cell>
          <cell r="AY25">
            <v>120.48880343979978</v>
          </cell>
          <cell r="AZ25" t="str">
            <v>13°23'02''</v>
          </cell>
          <cell r="BA25">
            <v>11.363827430889648</v>
          </cell>
          <cell r="BB25">
            <v>7.8E-2</v>
          </cell>
          <cell r="BC25">
            <v>2.7E-2</v>
          </cell>
          <cell r="BD25">
            <v>6.0000000000000001E-3</v>
          </cell>
          <cell r="BE25">
            <v>0.111</v>
          </cell>
          <cell r="BF25">
            <v>0.111</v>
          </cell>
          <cell r="BG25">
            <v>0.28477951284958553</v>
          </cell>
          <cell r="BH25">
            <v>2.6666666666666665</v>
          </cell>
          <cell r="BI25">
            <v>1.2</v>
          </cell>
          <cell r="BJ25">
            <v>4.1102566573952996E-2</v>
          </cell>
          <cell r="BK25">
            <v>0.28412014469895303</v>
          </cell>
          <cell r="BL25">
            <v>9.2654422126641801E-3</v>
          </cell>
          <cell r="BM25">
            <v>0.35206270429394065</v>
          </cell>
          <cell r="BN25">
            <v>0.25</v>
          </cell>
          <cell r="BO25">
            <v>686.37300000000005</v>
          </cell>
          <cell r="BP25">
            <v>686.07300000000009</v>
          </cell>
          <cell r="BQ25">
            <v>686.82300000000009</v>
          </cell>
          <cell r="BR25">
            <v>686.52300000000014</v>
          </cell>
          <cell r="BS25">
            <v>688.11300000000006</v>
          </cell>
          <cell r="BT25">
            <v>689.41300000000001</v>
          </cell>
          <cell r="BU25" t="str">
            <v/>
          </cell>
          <cell r="BV25">
            <v>1.2899999999999636</v>
          </cell>
          <cell r="BW25">
            <v>2.8899999999998727</v>
          </cell>
          <cell r="BX25">
            <v>1.7399999999999636</v>
          </cell>
          <cell r="BY25">
            <v>450</v>
          </cell>
          <cell r="BZ25">
            <v>0.96250000000000002</v>
          </cell>
          <cell r="CA25">
            <v>0.5625</v>
          </cell>
          <cell r="CB25">
            <v>2.0899999999999181</v>
          </cell>
          <cell r="CC25">
            <v>1.7263664932246268</v>
          </cell>
          <cell r="CD25">
            <v>3358.5650891391419</v>
          </cell>
          <cell r="CE25">
            <v>5.7864451854060084E-2</v>
          </cell>
          <cell r="CF25">
            <v>477.38172779599569</v>
          </cell>
          <cell r="CG25">
            <v>3835.9468169351376</v>
          </cell>
          <cell r="CH25">
            <v>1.5</v>
          </cell>
          <cell r="CI25">
            <v>4487</v>
          </cell>
          <cell r="CJ25">
            <v>1.2823535158018065</v>
          </cell>
          <cell r="CK25">
            <v>1.5</v>
          </cell>
          <cell r="CL25">
            <v>2</v>
          </cell>
          <cell r="CM25">
            <v>2</v>
          </cell>
        </row>
        <row r="26">
          <cell r="A26">
            <v>15</v>
          </cell>
          <cell r="B26" t="str">
            <v>C14</v>
          </cell>
          <cell r="C26" t="str">
            <v>C15</v>
          </cell>
          <cell r="F26">
            <v>0.35000000000000003</v>
          </cell>
          <cell r="G26">
            <v>5</v>
          </cell>
          <cell r="J26" t="str">
            <v/>
          </cell>
          <cell r="K26" t="str">
            <v/>
          </cell>
          <cell r="L26">
            <v>4.6541116427098697</v>
          </cell>
          <cell r="M26">
            <v>4.6541116427098697</v>
          </cell>
          <cell r="N26">
            <v>437.8905648792479</v>
          </cell>
          <cell r="O26">
            <v>0.62989898989898918</v>
          </cell>
          <cell r="P26">
            <v>96.539388576307616</v>
          </cell>
          <cell r="S26">
            <v>12.83</v>
          </cell>
          <cell r="T26">
            <v>98</v>
          </cell>
          <cell r="U26">
            <v>1917</v>
          </cell>
          <cell r="V26">
            <v>0.68799999999999994</v>
          </cell>
          <cell r="X26">
            <v>0</v>
          </cell>
          <cell r="Y26" t="str">
            <v/>
          </cell>
          <cell r="AA26">
            <v>0</v>
          </cell>
          <cell r="AB26" t="str">
            <v/>
          </cell>
          <cell r="AC26">
            <v>0.58479999999999999</v>
          </cell>
          <cell r="AD26">
            <v>7.5029839999999997</v>
          </cell>
          <cell r="AE26">
            <v>23.948652961556085</v>
          </cell>
          <cell r="AF26">
            <v>23.948652961556085</v>
          </cell>
          <cell r="AG26">
            <v>25.231652961556087</v>
          </cell>
          <cell r="AH26">
            <v>121.77104153786371</v>
          </cell>
          <cell r="AI26">
            <v>7.92</v>
          </cell>
          <cell r="AJ26">
            <v>0.5</v>
          </cell>
          <cell r="AK26">
            <v>18</v>
          </cell>
          <cell r="AL26">
            <v>0.45</v>
          </cell>
          <cell r="AM26">
            <v>1.4E-2</v>
          </cell>
          <cell r="AN26">
            <v>0.29668879508972162</v>
          </cell>
          <cell r="AO26">
            <v>0.24345703125000001</v>
          </cell>
          <cell r="AP26">
            <v>0.65930843353271473</v>
          </cell>
          <cell r="AQ26">
            <v>1.0947976498534921</v>
          </cell>
          <cell r="AR26">
            <v>0.68391644176976363</v>
          </cell>
          <cell r="AS26">
            <v>0.46323274838033618</v>
          </cell>
          <cell r="AT26">
            <v>6.1089800923788462E-2</v>
          </cell>
          <cell r="AU26">
            <v>0.35777859601351009</v>
          </cell>
          <cell r="AV26">
            <v>1.1790464373451699</v>
          </cell>
          <cell r="AW26">
            <v>187.51923355636825</v>
          </cell>
          <cell r="AX26">
            <v>0.64937894224732606</v>
          </cell>
          <cell r="AY26">
            <v>171.69793098169856</v>
          </cell>
          <cell r="AZ26" t="str">
            <v>51°12'33''</v>
          </cell>
          <cell r="BA26">
            <v>2.7823125836732552</v>
          </cell>
          <cell r="BB26">
            <v>1E-3</v>
          </cell>
          <cell r="BC26">
            <v>1E-3</v>
          </cell>
          <cell r="BD26">
            <v>1.0999999999999999E-2</v>
          </cell>
          <cell r="BE26">
            <v>1.2999999999999999E-2</v>
          </cell>
          <cell r="BF26">
            <v>1.2999999999999999E-2</v>
          </cell>
          <cell r="BG26">
            <v>0.28595876930273845</v>
          </cell>
          <cell r="BH26">
            <v>2.6666666666666665</v>
          </cell>
          <cell r="BI26">
            <v>1.2</v>
          </cell>
          <cell r="BJ26">
            <v>5.021891818371254E-2</v>
          </cell>
          <cell r="BK26">
            <v>0.29367594943371256</v>
          </cell>
          <cell r="BL26">
            <v>9.3682384884000783E-3</v>
          </cell>
          <cell r="BM26">
            <v>0.36365302550653517</v>
          </cell>
          <cell r="BN26">
            <v>0.05</v>
          </cell>
          <cell r="BO26">
            <v>686.02300000000014</v>
          </cell>
          <cell r="BP26">
            <v>685.98300000000017</v>
          </cell>
          <cell r="BQ26">
            <v>686.47300000000018</v>
          </cell>
          <cell r="BR26">
            <v>686.43300000000022</v>
          </cell>
          <cell r="BS26">
            <v>689.41300000000001</v>
          </cell>
          <cell r="BT26">
            <v>689.03300000000013</v>
          </cell>
          <cell r="BU26" t="str">
            <v/>
          </cell>
          <cell r="BV26">
            <v>2.9399999999998272</v>
          </cell>
          <cell r="BW26">
            <v>2.5999999999999091</v>
          </cell>
          <cell r="BX26">
            <v>3.3899999999998274</v>
          </cell>
          <cell r="BY26">
            <v>450</v>
          </cell>
          <cell r="BZ26">
            <v>0.96250000000000002</v>
          </cell>
          <cell r="CA26">
            <v>0.5625</v>
          </cell>
          <cell r="CB26">
            <v>2.7699999999998681</v>
          </cell>
          <cell r="CC26">
            <v>2.1321792333691234</v>
          </cell>
          <cell r="CD26">
            <v>4148.0547526180653</v>
          </cell>
          <cell r="CE26">
            <v>3.3797260236705262E-2</v>
          </cell>
          <cell r="CF26">
            <v>278.82739695281839</v>
          </cell>
          <cell r="CG26">
            <v>4426.8821495708835</v>
          </cell>
          <cell r="CH26">
            <v>1.5</v>
          </cell>
          <cell r="CI26">
            <v>4487</v>
          </cell>
          <cell r="CJ26">
            <v>1.4799026575342824</v>
          </cell>
          <cell r="CK26">
            <v>1.5</v>
          </cell>
          <cell r="CL26">
            <v>2</v>
          </cell>
          <cell r="CM26">
            <v>2</v>
          </cell>
        </row>
        <row r="27">
          <cell r="A27">
            <v>16</v>
          </cell>
          <cell r="B27" t="str">
            <v>C15</v>
          </cell>
          <cell r="C27" t="str">
            <v>C16</v>
          </cell>
          <cell r="F27">
            <v>0.35000000000000003</v>
          </cell>
          <cell r="G27">
            <v>5</v>
          </cell>
          <cell r="J27" t="str">
            <v/>
          </cell>
          <cell r="K27" t="str">
            <v/>
          </cell>
          <cell r="L27">
            <v>4.6541116427098697</v>
          </cell>
          <cell r="M27">
            <v>4.6541116427098697</v>
          </cell>
          <cell r="N27">
            <v>437.8905648792479</v>
          </cell>
          <cell r="O27">
            <v>0.66974137931034572</v>
          </cell>
          <cell r="P27">
            <v>102.64570081822488</v>
          </cell>
          <cell r="S27">
            <v>12.83</v>
          </cell>
          <cell r="T27">
            <v>98</v>
          </cell>
          <cell r="U27">
            <v>1917</v>
          </cell>
          <cell r="V27">
            <v>0.68799999999999994</v>
          </cell>
          <cell r="X27">
            <v>0</v>
          </cell>
          <cell r="Y27" t="str">
            <v/>
          </cell>
          <cell r="AA27">
            <v>0</v>
          </cell>
          <cell r="AB27" t="str">
            <v/>
          </cell>
          <cell r="AC27">
            <v>0.58479999999999999</v>
          </cell>
          <cell r="AD27">
            <v>7.5029839999999997</v>
          </cell>
          <cell r="AE27">
            <v>23.948652961556085</v>
          </cell>
          <cell r="AF27">
            <v>23.948652961556085</v>
          </cell>
          <cell r="AG27">
            <v>25.231652961556087</v>
          </cell>
          <cell r="AH27">
            <v>127.87735377978098</v>
          </cell>
          <cell r="AI27">
            <v>5.22</v>
          </cell>
          <cell r="AJ27">
            <v>46.51</v>
          </cell>
          <cell r="AK27">
            <v>18</v>
          </cell>
          <cell r="AL27">
            <v>0.45</v>
          </cell>
          <cell r="AM27">
            <v>1.4E-2</v>
          </cell>
          <cell r="AN27">
            <v>9.1291397809982328E-2</v>
          </cell>
          <cell r="AO27">
            <v>0.24960937499999999</v>
          </cell>
          <cell r="AP27">
            <v>0.20286977291107183</v>
          </cell>
          <cell r="AQ27">
            <v>5.5333082548660188</v>
          </cell>
          <cell r="AR27">
            <v>6.9852038707835087</v>
          </cell>
          <cell r="AS27">
            <v>15.783833586338119</v>
          </cell>
          <cell r="AT27">
            <v>1.5605249869198994</v>
          </cell>
          <cell r="AU27">
            <v>1.6518163847298817</v>
          </cell>
          <cell r="AV27">
            <v>11.371534621226271</v>
          </cell>
          <cell r="AW27">
            <v>1808.5644373206262</v>
          </cell>
          <cell r="AX27">
            <v>7.0706551086026137E-2</v>
          </cell>
          <cell r="AY27">
            <v>150.5004077340291</v>
          </cell>
          <cell r="AZ27" t="str">
            <v>21°11'51''</v>
          </cell>
          <cell r="BA27">
            <v>7.1254554098055687</v>
          </cell>
          <cell r="BB27">
            <v>1.294</v>
          </cell>
          <cell r="BC27">
            <v>0.15</v>
          </cell>
          <cell r="BD27">
            <v>0.224</v>
          </cell>
          <cell r="BE27">
            <v>1.6679999999999999</v>
          </cell>
          <cell r="BF27">
            <v>1.6679999999999999</v>
          </cell>
          <cell r="BG27">
            <v>0.30029841452236117</v>
          </cell>
          <cell r="BH27">
            <v>2.6666666666666665</v>
          </cell>
          <cell r="BI27">
            <v>1.2</v>
          </cell>
          <cell r="BJ27">
            <v>4.7930518538132354</v>
          </cell>
          <cell r="BK27">
            <v>5.0426612288132358</v>
          </cell>
          <cell r="BL27">
            <v>1.0675652368827082E-2</v>
          </cell>
          <cell r="BM27">
            <v>6.0640042574184756</v>
          </cell>
          <cell r="BN27">
            <v>5.77</v>
          </cell>
          <cell r="BO27">
            <v>685.40300000000025</v>
          </cell>
          <cell r="BP27">
            <v>682.9730000000003</v>
          </cell>
          <cell r="BQ27">
            <v>685.85300000000029</v>
          </cell>
          <cell r="BR27">
            <v>683.42300000000034</v>
          </cell>
          <cell r="BS27">
            <v>689.03300000000013</v>
          </cell>
          <cell r="BT27">
            <v>684.62300000000005</v>
          </cell>
          <cell r="BU27" t="str">
            <v/>
          </cell>
          <cell r="BV27">
            <v>3.1799999999998363</v>
          </cell>
          <cell r="BW27">
            <v>1.1999999999997044</v>
          </cell>
          <cell r="BX27">
            <v>3.6299999999998365</v>
          </cell>
          <cell r="BY27">
            <v>450</v>
          </cell>
          <cell r="BZ27">
            <v>0.96250000000000002</v>
          </cell>
          <cell r="CA27">
            <v>0.5625</v>
          </cell>
          <cell r="CB27">
            <v>2.1899999999997704</v>
          </cell>
          <cell r="CC27">
            <v>1.7900719555872155</v>
          </cell>
          <cell r="CD27">
            <v>3482.5010799720098</v>
          </cell>
          <cell r="CE27">
            <v>5.2978269652359744E-2</v>
          </cell>
          <cell r="CF27">
            <v>437.07072463196789</v>
          </cell>
          <cell r="CG27">
            <v>3919.5718046039779</v>
          </cell>
          <cell r="CH27">
            <v>1.5</v>
          </cell>
          <cell r="CI27">
            <v>4487</v>
          </cell>
          <cell r="CJ27">
            <v>1.3103092727670975</v>
          </cell>
          <cell r="CK27">
            <v>1.5</v>
          </cell>
          <cell r="CL27">
            <v>2</v>
          </cell>
          <cell r="CM27">
            <v>2</v>
          </cell>
        </row>
        <row r="28">
          <cell r="A28">
            <v>17</v>
          </cell>
          <cell r="B28" t="str">
            <v>C16</v>
          </cell>
          <cell r="C28" t="str">
            <v>C17</v>
          </cell>
          <cell r="F28">
            <v>0.35000000000000003</v>
          </cell>
          <cell r="G28">
            <v>5</v>
          </cell>
          <cell r="J28" t="str">
            <v/>
          </cell>
          <cell r="K28" t="str">
            <v/>
          </cell>
          <cell r="L28">
            <v>4.6541116427098697</v>
          </cell>
          <cell r="M28">
            <v>4.6541116427098697</v>
          </cell>
          <cell r="N28">
            <v>437.8905648792479</v>
          </cell>
          <cell r="O28">
            <v>0.64210396039604045</v>
          </cell>
          <cell r="P28">
            <v>98.409943075158537</v>
          </cell>
          <cell r="S28">
            <v>12.83</v>
          </cell>
          <cell r="T28">
            <v>98</v>
          </cell>
          <cell r="U28">
            <v>1917</v>
          </cell>
          <cell r="V28">
            <v>0.68799999999999994</v>
          </cell>
          <cell r="X28">
            <v>0</v>
          </cell>
          <cell r="Y28" t="str">
            <v/>
          </cell>
          <cell r="AA28">
            <v>0</v>
          </cell>
          <cell r="AB28" t="str">
            <v/>
          </cell>
          <cell r="AC28">
            <v>0.58479999999999999</v>
          </cell>
          <cell r="AD28">
            <v>7.5029839999999997</v>
          </cell>
          <cell r="AE28">
            <v>23.948652961556085</v>
          </cell>
          <cell r="AF28">
            <v>23.948652961556085</v>
          </cell>
          <cell r="AG28">
            <v>25.231652961556087</v>
          </cell>
          <cell r="AH28">
            <v>123.64159603671462</v>
          </cell>
          <cell r="AI28">
            <v>4.04</v>
          </cell>
          <cell r="AJ28">
            <v>18.79</v>
          </cell>
          <cell r="AK28">
            <v>18</v>
          </cell>
          <cell r="AL28">
            <v>0.45</v>
          </cell>
          <cell r="AM28">
            <v>1.4E-2</v>
          </cell>
          <cell r="AN28">
            <v>0.11251437664031982</v>
          </cell>
          <cell r="AO28">
            <v>0.24521484374999999</v>
          </cell>
          <cell r="AP28">
            <v>0.25003194808959961</v>
          </cell>
          <cell r="AQ28">
            <v>3.9757790513113038</v>
          </cell>
          <cell r="AR28">
            <v>4.4897540672024876</v>
          </cell>
          <cell r="AS28">
            <v>7.6667329164274074</v>
          </cell>
          <cell r="AT28">
            <v>0.80564827037950104</v>
          </cell>
          <cell r="AU28">
            <v>0.91816264701982087</v>
          </cell>
          <cell r="AV28">
            <v>7.2278527823431746</v>
          </cell>
          <cell r="AW28">
            <v>1149.5403158632919</v>
          </cell>
          <cell r="AX28">
            <v>0.1075574247640555</v>
          </cell>
          <cell r="AY28">
            <v>150.4994376613574</v>
          </cell>
          <cell r="AZ28" t="str">
            <v>00°00'00''</v>
          </cell>
          <cell r="BA28">
            <v>1000</v>
          </cell>
          <cell r="BB28">
            <v>1E-3</v>
          </cell>
          <cell r="BC28">
            <v>0.151</v>
          </cell>
          <cell r="BD28">
            <v>5.8000000000000003E-2</v>
          </cell>
          <cell r="BE28">
            <v>0.21</v>
          </cell>
          <cell r="BF28">
            <v>0.20899999999999999</v>
          </cell>
          <cell r="BG28" t="str">
            <v/>
          </cell>
          <cell r="BH28" t="str">
            <v/>
          </cell>
          <cell r="BI28" t="str">
            <v/>
          </cell>
          <cell r="BJ28" t="str">
            <v/>
          </cell>
          <cell r="BK28" t="str">
            <v/>
          </cell>
          <cell r="BL28" t="str">
            <v/>
          </cell>
          <cell r="BM28" t="str">
            <v/>
          </cell>
          <cell r="BN28">
            <v>0.21</v>
          </cell>
          <cell r="BO28">
            <v>682.27300000000025</v>
          </cell>
          <cell r="BP28">
            <v>681.51300000000026</v>
          </cell>
          <cell r="BQ28">
            <v>682.7230000000003</v>
          </cell>
          <cell r="BR28">
            <v>681.96300000000031</v>
          </cell>
          <cell r="BS28">
            <v>684.62300000000005</v>
          </cell>
          <cell r="BT28">
            <v>683.44299999999998</v>
          </cell>
          <cell r="BU28" t="str">
            <v/>
          </cell>
          <cell r="BV28">
            <v>1.8999999999997499</v>
          </cell>
          <cell r="BW28">
            <v>1.4799999999996771</v>
          </cell>
          <cell r="BX28">
            <v>2.3499999999997501</v>
          </cell>
          <cell r="BY28">
            <v>450</v>
          </cell>
          <cell r="BZ28">
            <v>0.96250000000000002</v>
          </cell>
          <cell r="CA28">
            <v>0.5625</v>
          </cell>
          <cell r="CB28">
            <v>1.6899999999997135</v>
          </cell>
          <cell r="CC28">
            <v>1.4564712123942514</v>
          </cell>
          <cell r="CD28">
            <v>2833.4964716249356</v>
          </cell>
          <cell r="CE28">
            <v>8.5834483443120613E-2</v>
          </cell>
          <cell r="CF28">
            <v>708.13448840574506</v>
          </cell>
          <cell r="CG28">
            <v>3541.6309600306804</v>
          </cell>
          <cell r="CH28">
            <v>1.5</v>
          </cell>
          <cell r="CI28">
            <v>4487</v>
          </cell>
          <cell r="CJ28">
            <v>1.1839639937700068</v>
          </cell>
          <cell r="CK28">
            <v>1.5</v>
          </cell>
          <cell r="CL28">
            <v>2</v>
          </cell>
          <cell r="CM28">
            <v>2</v>
          </cell>
        </row>
        <row r="29">
          <cell r="A29">
            <v>18</v>
          </cell>
          <cell r="B29" t="str">
            <v>C17</v>
          </cell>
          <cell r="C29" t="str">
            <v>C18</v>
          </cell>
          <cell r="D29">
            <v>0.09</v>
          </cell>
          <cell r="F29">
            <v>0.44000000000000006</v>
          </cell>
          <cell r="G29">
            <v>5</v>
          </cell>
          <cell r="J29" t="str">
            <v/>
          </cell>
          <cell r="K29" t="str">
            <v/>
          </cell>
          <cell r="L29">
            <v>4.6541116427098697</v>
          </cell>
          <cell r="M29">
            <v>4.6541116427098697</v>
          </cell>
          <cell r="N29">
            <v>437.8905648792479</v>
          </cell>
          <cell r="O29">
            <v>0.6266236233907243</v>
          </cell>
          <cell r="P29">
            <v>120.73273186182799</v>
          </cell>
          <cell r="Q29">
            <v>0.09</v>
          </cell>
          <cell r="S29">
            <v>12.92</v>
          </cell>
          <cell r="T29">
            <v>98</v>
          </cell>
          <cell r="U29">
            <v>1952</v>
          </cell>
          <cell r="V29">
            <v>0.68799999999999994</v>
          </cell>
          <cell r="X29">
            <v>0</v>
          </cell>
          <cell r="Y29" t="str">
            <v/>
          </cell>
          <cell r="AA29">
            <v>0</v>
          </cell>
          <cell r="AB29" t="str">
            <v/>
          </cell>
          <cell r="AC29">
            <v>0.58479999999999999</v>
          </cell>
          <cell r="AD29">
            <v>7.5556159999999997</v>
          </cell>
          <cell r="AE29">
            <v>24.104294214297553</v>
          </cell>
          <cell r="AF29">
            <v>24.104294214297553</v>
          </cell>
          <cell r="AG29">
            <v>25.396294214297555</v>
          </cell>
          <cell r="AH29">
            <v>146.12902607612554</v>
          </cell>
          <cell r="AI29">
            <v>64.47</v>
          </cell>
          <cell r="AJ29">
            <v>0.38</v>
          </cell>
          <cell r="AK29">
            <v>18</v>
          </cell>
          <cell r="AL29">
            <v>0.45</v>
          </cell>
          <cell r="AM29">
            <v>1.4E-2</v>
          </cell>
          <cell r="AN29">
            <v>0.36901016235351564</v>
          </cell>
          <cell r="AO29">
            <v>0.26806640625</v>
          </cell>
          <cell r="AP29">
            <v>0.8200225830078125</v>
          </cell>
          <cell r="AQ29">
            <v>1.0469238242441505</v>
          </cell>
          <cell r="AR29">
            <v>0.52562657530616341</v>
          </cell>
          <cell r="AS29">
            <v>0.41680087223403262</v>
          </cell>
          <cell r="AT29">
            <v>5.5863888571355602E-2</v>
          </cell>
          <cell r="AU29">
            <v>0.42487405092487124</v>
          </cell>
          <cell r="AV29">
            <v>1.0278688540258512</v>
          </cell>
          <cell r="AW29">
            <v>163.47547780848203</v>
          </cell>
          <cell r="AX29">
            <v>0.89388957925127743</v>
          </cell>
          <cell r="AY29">
            <v>208.24170826422633</v>
          </cell>
          <cell r="AZ29" t="str">
            <v>57°44'32''</v>
          </cell>
          <cell r="BA29">
            <v>2.4182077430262381</v>
          </cell>
          <cell r="BB29">
            <v>1E-3</v>
          </cell>
          <cell r="BC29">
            <v>0.15</v>
          </cell>
          <cell r="BD29">
            <v>6.4000000000000001E-2</v>
          </cell>
          <cell r="BE29">
            <v>0.215</v>
          </cell>
          <cell r="BF29">
            <v>0.215</v>
          </cell>
          <cell r="BG29">
            <v>0.34315939100466136</v>
          </cell>
          <cell r="BH29">
            <v>2.6666666666666665</v>
          </cell>
          <cell r="BI29">
            <v>1.2</v>
          </cell>
          <cell r="BJ29">
            <v>4.2089160445659177E-2</v>
          </cell>
          <cell r="BK29">
            <v>0.31015556669565919</v>
          </cell>
          <cell r="BL29">
            <v>1.5244101460617611E-2</v>
          </cell>
          <cell r="BM29">
            <v>0.39047960178753216</v>
          </cell>
          <cell r="BN29">
            <v>0.28000000000000003</v>
          </cell>
          <cell r="BO29">
            <v>681.38300000000027</v>
          </cell>
          <cell r="BP29">
            <v>681.14300000000026</v>
          </cell>
          <cell r="BQ29">
            <v>681.83300000000031</v>
          </cell>
          <cell r="BR29">
            <v>681.5930000000003</v>
          </cell>
          <cell r="BS29">
            <v>683.44299999999998</v>
          </cell>
          <cell r="BT29">
            <v>684.57300000000009</v>
          </cell>
          <cell r="BU29" t="str">
            <v/>
          </cell>
          <cell r="BV29">
            <v>1.6099999999996726</v>
          </cell>
          <cell r="BW29">
            <v>2.9799999999997908</v>
          </cell>
          <cell r="BX29">
            <v>2.0599999999996728</v>
          </cell>
          <cell r="BY29">
            <v>450</v>
          </cell>
          <cell r="BZ29">
            <v>0.96250000000000002</v>
          </cell>
          <cell r="CA29">
            <v>0.5625</v>
          </cell>
          <cell r="CB29">
            <v>2.2949999999997317</v>
          </cell>
          <cell r="CC29">
            <v>1.8554138980513093</v>
          </cell>
          <cell r="CD29">
            <v>3609.6207661323515</v>
          </cell>
          <cell r="CE29">
            <v>4.8474597514741369E-2</v>
          </cell>
          <cell r="CF29">
            <v>399.9154294966163</v>
          </cell>
          <cell r="CG29">
            <v>4009.536195628968</v>
          </cell>
          <cell r="CH29">
            <v>1.5</v>
          </cell>
          <cell r="CI29">
            <v>4487</v>
          </cell>
          <cell r="CJ29">
            <v>1.3403842864817144</v>
          </cell>
          <cell r="CK29">
            <v>1.5</v>
          </cell>
          <cell r="CL29">
            <v>2</v>
          </cell>
          <cell r="CM29">
            <v>2</v>
          </cell>
        </row>
        <row r="30">
          <cell r="A30">
            <v>19</v>
          </cell>
          <cell r="B30" t="str">
            <v>C18</v>
          </cell>
          <cell r="C30" t="str">
            <v>C19</v>
          </cell>
          <cell r="D30">
            <v>0.04</v>
          </cell>
          <cell r="E30">
            <v>2.5499999999999998</v>
          </cell>
          <cell r="F30">
            <v>3.03</v>
          </cell>
          <cell r="G30">
            <v>5</v>
          </cell>
          <cell r="J30" t="str">
            <v/>
          </cell>
          <cell r="K30">
            <v>1.0409620105724</v>
          </cell>
          <cell r="L30">
            <v>5.6950736532822699</v>
          </cell>
          <cell r="M30">
            <v>5.6950736532822699</v>
          </cell>
          <cell r="N30">
            <v>418.73477282316048</v>
          </cell>
          <cell r="O30">
            <v>0.64050518134715029</v>
          </cell>
          <cell r="P30">
            <v>812.65142855847216</v>
          </cell>
          <cell r="Q30">
            <v>0.04</v>
          </cell>
          <cell r="R30">
            <v>2.5499999999999998</v>
          </cell>
          <cell r="S30">
            <v>15.51</v>
          </cell>
          <cell r="T30">
            <v>98</v>
          </cell>
          <cell r="U30">
            <v>2967</v>
          </cell>
          <cell r="V30">
            <v>0.68799999999999994</v>
          </cell>
          <cell r="X30">
            <v>0</v>
          </cell>
          <cell r="Y30" t="str">
            <v/>
          </cell>
          <cell r="AA30">
            <v>0</v>
          </cell>
          <cell r="AB30" t="str">
            <v/>
          </cell>
          <cell r="AC30">
            <v>0.58479999999999999</v>
          </cell>
          <cell r="AD30">
            <v>9.0702479999999994</v>
          </cell>
          <cell r="AE30">
            <v>28.551399527413498</v>
          </cell>
          <cell r="AF30">
            <v>28.551399527413498</v>
          </cell>
          <cell r="AG30">
            <v>30.102399527413496</v>
          </cell>
          <cell r="AH30">
            <v>842.75382808588563</v>
          </cell>
          <cell r="AI30">
            <v>19.3</v>
          </cell>
          <cell r="AJ30">
            <v>12.56</v>
          </cell>
          <cell r="AK30">
            <v>28</v>
          </cell>
          <cell r="AL30">
            <v>0.70000000000000007</v>
          </cell>
          <cell r="AM30">
            <v>1.2999999999999999E-2</v>
          </cell>
          <cell r="AN30">
            <v>0.27372342944145206</v>
          </cell>
          <cell r="AO30">
            <v>0.57541503906250013</v>
          </cell>
          <cell r="AP30">
            <v>0.39103347063064575</v>
          </cell>
          <cell r="AQ30">
            <v>6.0432101652517645</v>
          </cell>
          <cell r="AR30">
            <v>4.2668532950937799</v>
          </cell>
          <cell r="AS30">
            <v>11.682602929841305</v>
          </cell>
          <cell r="AT30">
            <v>1.8613857849848245</v>
          </cell>
          <cell r="AU30">
            <v>2.1351092144262767</v>
          </cell>
          <cell r="AV30">
            <v>8.5437610854409787</v>
          </cell>
          <cell r="AW30">
            <v>3288.0245898558483</v>
          </cell>
          <cell r="AX30">
            <v>0.25631007465270605</v>
          </cell>
          <cell r="AY30">
            <v>114.73554446443033</v>
          </cell>
          <cell r="AZ30" t="str">
            <v>93°30'22''</v>
          </cell>
          <cell r="BA30">
            <v>1.0077907318737453</v>
          </cell>
          <cell r="BB30">
            <v>1.71</v>
          </cell>
          <cell r="BC30">
            <v>0.18099999999999999</v>
          </cell>
          <cell r="BD30">
            <v>0.25600000000000001</v>
          </cell>
          <cell r="BE30">
            <v>2.1470000000000002</v>
          </cell>
          <cell r="BF30">
            <v>2.1470000000000002</v>
          </cell>
          <cell r="BG30">
            <v>0.65576210616210429</v>
          </cell>
          <cell r="BH30">
            <v>2.1428571428571428</v>
          </cell>
          <cell r="BI30">
            <v>1.2</v>
          </cell>
          <cell r="BJ30" t="str">
            <v/>
          </cell>
          <cell r="BK30" t="str">
            <v/>
          </cell>
          <cell r="BL30" t="str">
            <v/>
          </cell>
          <cell r="BM30">
            <v>1.2779304091405184</v>
          </cell>
          <cell r="BN30">
            <v>0.91</v>
          </cell>
          <cell r="BO30">
            <v>680.29300000000023</v>
          </cell>
          <cell r="BP30">
            <v>677.87300000000027</v>
          </cell>
          <cell r="BQ30">
            <v>680.99300000000028</v>
          </cell>
          <cell r="BR30">
            <v>678.57300000000032</v>
          </cell>
          <cell r="BS30">
            <v>684.57300000000009</v>
          </cell>
          <cell r="BT30">
            <v>679.55300000000011</v>
          </cell>
          <cell r="BU30" t="str">
            <v/>
          </cell>
          <cell r="BV30">
            <v>3.5799999999998136</v>
          </cell>
          <cell r="BW30">
            <v>0.97999999999979082</v>
          </cell>
          <cell r="BX30">
            <v>4.2799999999998137</v>
          </cell>
          <cell r="BY30">
            <v>700</v>
          </cell>
          <cell r="BZ30">
            <v>1.2749999999999999</v>
          </cell>
          <cell r="CA30">
            <v>0.875</v>
          </cell>
          <cell r="CB30">
            <v>2.2799999999998022</v>
          </cell>
          <cell r="CC30">
            <v>1.478405219135404</v>
          </cell>
          <cell r="CD30">
            <v>5046.9982171496813</v>
          </cell>
          <cell r="CE30">
            <v>7.5050793024618923E-2</v>
          </cell>
          <cell r="CF30">
            <v>619.16904245310616</v>
          </cell>
          <cell r="CG30">
            <v>5666.1672596027875</v>
          </cell>
          <cell r="CH30">
            <v>1.25</v>
          </cell>
          <cell r="CI30">
            <v>3416</v>
          </cell>
          <cell r="CJ30">
            <v>2.0733925862129636</v>
          </cell>
          <cell r="CK30">
            <v>2.2000000000000002</v>
          </cell>
          <cell r="CL30">
            <v>2</v>
          </cell>
          <cell r="CM30">
            <v>3</v>
          </cell>
        </row>
        <row r="31">
          <cell r="A31">
            <v>20</v>
          </cell>
          <cell r="B31" t="str">
            <v>C19</v>
          </cell>
          <cell r="C31" t="str">
            <v>C20</v>
          </cell>
          <cell r="D31">
            <v>0.06</v>
          </cell>
          <cell r="F31">
            <v>3.09</v>
          </cell>
          <cell r="G31">
            <v>5</v>
          </cell>
          <cell r="J31" t="str">
            <v/>
          </cell>
          <cell r="K31">
            <v>0.1114086862725861</v>
          </cell>
          <cell r="L31">
            <v>5.8064823395548562</v>
          </cell>
          <cell r="M31">
            <v>5.8064823395548562</v>
          </cell>
          <cell r="N31">
            <v>416.77659245846382</v>
          </cell>
          <cell r="O31">
            <v>0.63959865053513276</v>
          </cell>
          <cell r="P31">
            <v>823.70051548318918</v>
          </cell>
          <cell r="Q31">
            <v>0.06</v>
          </cell>
          <cell r="S31">
            <v>15.57</v>
          </cell>
          <cell r="T31">
            <v>98</v>
          </cell>
          <cell r="U31">
            <v>2991</v>
          </cell>
          <cell r="V31">
            <v>0.68799999999999994</v>
          </cell>
          <cell r="X31">
            <v>0</v>
          </cell>
          <cell r="Y31" t="str">
            <v/>
          </cell>
          <cell r="AA31">
            <v>0</v>
          </cell>
          <cell r="AB31" t="str">
            <v/>
          </cell>
          <cell r="AC31">
            <v>0.58479999999999999</v>
          </cell>
          <cell r="AD31">
            <v>9.1053359999999994</v>
          </cell>
          <cell r="AE31">
            <v>28.653739317893354</v>
          </cell>
          <cell r="AF31">
            <v>28.653739317893354</v>
          </cell>
          <cell r="AG31">
            <v>30.210739317893353</v>
          </cell>
          <cell r="AH31">
            <v>853.91125480108258</v>
          </cell>
          <cell r="AI31">
            <v>21.49</v>
          </cell>
          <cell r="AJ31">
            <v>19.920000000000002</v>
          </cell>
          <cell r="AK31">
            <v>28</v>
          </cell>
          <cell r="AL31">
            <v>0.70000000000000007</v>
          </cell>
          <cell r="AM31">
            <v>1.2999999999999999E-2</v>
          </cell>
          <cell r="AN31">
            <v>0.24419292211532592</v>
          </cell>
          <cell r="AO31">
            <v>0.57866210937500018</v>
          </cell>
          <cell r="AP31">
            <v>0.3488470315933227</v>
          </cell>
          <cell r="AQ31">
            <v>7.1455995945685054</v>
          </cell>
          <cell r="AR31">
            <v>5.3862416836514919</v>
          </cell>
          <cell r="AS31">
            <v>16.817122932812747</v>
          </cell>
          <cell r="AT31">
            <v>2.602425767884688</v>
          </cell>
          <cell r="AU31">
            <v>2.8466186900000139</v>
          </cell>
          <cell r="AV31">
            <v>10.75966977857024</v>
          </cell>
          <cell r="AW31">
            <v>4140.806192597528</v>
          </cell>
          <cell r="AX31">
            <v>0.20621859973248929</v>
          </cell>
          <cell r="AY31">
            <v>114.73715898942989</v>
          </cell>
          <cell r="AZ31" t="str">
            <v>00°00'00''</v>
          </cell>
          <cell r="BA31">
            <v>1000</v>
          </cell>
          <cell r="BB31">
            <v>0.71199999999999997</v>
          </cell>
          <cell r="BC31">
            <v>7.3999999999999996E-2</v>
          </cell>
          <cell r="BD31">
            <v>0.111</v>
          </cell>
          <cell r="BE31">
            <v>0.89699999999999991</v>
          </cell>
          <cell r="BF31">
            <v>0.89699999999999991</v>
          </cell>
          <cell r="BG31" t="str">
            <v/>
          </cell>
          <cell r="BH31" t="str">
            <v/>
          </cell>
          <cell r="BI31" t="str">
            <v/>
          </cell>
          <cell r="BJ31" t="str">
            <v/>
          </cell>
          <cell r="BK31" t="str">
            <v/>
          </cell>
          <cell r="BL31" t="str">
            <v/>
          </cell>
          <cell r="BM31" t="str">
            <v/>
          </cell>
          <cell r="BN31">
            <v>0.9</v>
          </cell>
          <cell r="BO31">
            <v>676.98300000000029</v>
          </cell>
          <cell r="BP31">
            <v>672.70300000000032</v>
          </cell>
          <cell r="BQ31">
            <v>677.68300000000033</v>
          </cell>
          <cell r="BR31">
            <v>673.40300000000036</v>
          </cell>
          <cell r="BS31">
            <v>679.55300000000011</v>
          </cell>
          <cell r="BT31">
            <v>674.35300000000007</v>
          </cell>
          <cell r="BU31" t="str">
            <v/>
          </cell>
          <cell r="BV31">
            <v>1.8699999999997772</v>
          </cell>
          <cell r="BW31">
            <v>0.94999999999970441</v>
          </cell>
          <cell r="BX31">
            <v>2.5699999999997774</v>
          </cell>
          <cell r="BY31">
            <v>700</v>
          </cell>
          <cell r="BZ31">
            <v>1.2749999999999999</v>
          </cell>
          <cell r="CA31">
            <v>0.875</v>
          </cell>
          <cell r="CB31">
            <v>1.4099999999997408</v>
          </cell>
          <cell r="CC31">
            <v>0.98163236546473365</v>
          </cell>
          <cell r="CD31">
            <v>3351.1088396280757</v>
          </cell>
          <cell r="CE31">
            <v>0.17724447485870864</v>
          </cell>
          <cell r="CF31">
            <v>1462.2669175843464</v>
          </cell>
          <cell r="CG31">
            <v>4813.3757572124223</v>
          </cell>
          <cell r="CH31">
            <v>1.25</v>
          </cell>
          <cell r="CI31">
            <v>3416</v>
          </cell>
          <cell r="CJ31">
            <v>1.7613348057715246</v>
          </cell>
          <cell r="CK31">
            <v>1.9</v>
          </cell>
          <cell r="CL31">
            <v>2</v>
          </cell>
          <cell r="CM31">
            <v>3</v>
          </cell>
        </row>
        <row r="32">
          <cell r="A32">
            <v>21</v>
          </cell>
          <cell r="B32" t="str">
            <v>C20</v>
          </cell>
          <cell r="C32" t="str">
            <v>A21</v>
          </cell>
          <cell r="F32">
            <v>3.09</v>
          </cell>
          <cell r="G32">
            <v>5</v>
          </cell>
          <cell r="J32" t="str">
            <v/>
          </cell>
          <cell r="K32">
            <v>3.8589780837585699E-2</v>
          </cell>
          <cell r="L32">
            <v>5.8450721203924418</v>
          </cell>
          <cell r="M32">
            <v>5.8450721203924418</v>
          </cell>
          <cell r="N32">
            <v>416.1022764375839</v>
          </cell>
          <cell r="O32">
            <v>0.63457776427703505</v>
          </cell>
          <cell r="P32">
            <v>815.91218958335151</v>
          </cell>
          <cell r="S32">
            <v>15.57</v>
          </cell>
          <cell r="T32">
            <v>98</v>
          </cell>
          <cell r="U32">
            <v>2991</v>
          </cell>
          <cell r="V32">
            <v>0.68799999999999994</v>
          </cell>
          <cell r="X32">
            <v>0</v>
          </cell>
          <cell r="Y32" t="str">
            <v/>
          </cell>
          <cell r="AA32">
            <v>0</v>
          </cell>
          <cell r="AB32" t="str">
            <v/>
          </cell>
          <cell r="AC32">
            <v>0.58479999999999999</v>
          </cell>
          <cell r="AD32">
            <v>9.1053359999999994</v>
          </cell>
          <cell r="AE32">
            <v>28.653739317893354</v>
          </cell>
          <cell r="AF32">
            <v>28.653739317893354</v>
          </cell>
          <cell r="AG32">
            <v>30.210739317893353</v>
          </cell>
          <cell r="AH32">
            <v>846.1229289012449</v>
          </cell>
          <cell r="AI32">
            <v>16.46</v>
          </cell>
          <cell r="AJ32">
            <v>5.71</v>
          </cell>
          <cell r="AK32">
            <v>24</v>
          </cell>
          <cell r="AL32">
            <v>0.60000000000000009</v>
          </cell>
          <cell r="AM32">
            <v>1.2999999999999999E-2</v>
          </cell>
          <cell r="AN32">
            <v>0.36759567260742199</v>
          </cell>
          <cell r="AO32">
            <v>0.56345214843750013</v>
          </cell>
          <cell r="AP32">
            <v>0.61265945434570324</v>
          </cell>
          <cell r="AQ32">
            <v>4.659697786559974</v>
          </cell>
          <cell r="AR32">
            <v>2.6670380059460763</v>
          </cell>
          <cell r="AS32">
            <v>6.6460351725848561</v>
          </cell>
          <cell r="AT32">
            <v>1.1066658237549398</v>
          </cell>
          <cell r="AU32">
            <v>1.4742614963623617</v>
          </cell>
          <cell r="AV32">
            <v>5.1980581877270664</v>
          </cell>
          <cell r="AW32">
            <v>1469.7163273946069</v>
          </cell>
          <cell r="AX32">
            <v>0.57570492559008479</v>
          </cell>
          <cell r="AY32">
            <v>99.698075365859424</v>
          </cell>
          <cell r="AZ32" t="str">
            <v>15°02'21''</v>
          </cell>
          <cell r="BA32">
            <v>9.4697332935740395</v>
          </cell>
          <cell r="BB32">
            <v>1E-3</v>
          </cell>
          <cell r="BC32">
            <v>0.29899999999999999</v>
          </cell>
          <cell r="BD32">
            <v>0.35499999999999998</v>
          </cell>
          <cell r="BE32">
            <v>0.65500000000000003</v>
          </cell>
          <cell r="BF32">
            <v>0.65399999999999991</v>
          </cell>
          <cell r="BG32" t="str">
            <v/>
          </cell>
          <cell r="BH32" t="str">
            <v/>
          </cell>
          <cell r="BI32" t="str">
            <v/>
          </cell>
          <cell r="BJ32" t="str">
            <v/>
          </cell>
          <cell r="BK32" t="str">
            <v/>
          </cell>
          <cell r="BL32" t="str">
            <v/>
          </cell>
          <cell r="BM32" t="str">
            <v/>
          </cell>
          <cell r="BN32">
            <v>0.1</v>
          </cell>
          <cell r="BO32">
            <v>671.11300000000028</v>
          </cell>
          <cell r="BP32">
            <v>670.17300000000023</v>
          </cell>
          <cell r="BQ32">
            <v>671.71300000000031</v>
          </cell>
          <cell r="BR32">
            <v>670.77300000000025</v>
          </cell>
          <cell r="BS32">
            <v>674.35300000000007</v>
          </cell>
          <cell r="BT32">
            <v>672.02300000000014</v>
          </cell>
          <cell r="BU32">
            <v>1.5900000000000318</v>
          </cell>
          <cell r="BV32">
            <v>2.639999999999759</v>
          </cell>
          <cell r="BW32">
            <v>1.2499999999998863</v>
          </cell>
          <cell r="BX32">
            <v>3.2399999999997591</v>
          </cell>
          <cell r="BY32">
            <v>600</v>
          </cell>
          <cell r="BZ32">
            <v>1.1499999999999999</v>
          </cell>
          <cell r="CA32">
            <v>0.75</v>
          </cell>
          <cell r="CB32">
            <v>1.9449999999998226</v>
          </cell>
          <cell r="CC32">
            <v>1.412298630530689</v>
          </cell>
          <cell r="CD32">
            <v>3922.3063716413558</v>
          </cell>
          <cell r="CE32">
            <v>8.7159735983932562E-2</v>
          </cell>
          <cell r="CF32">
            <v>719.06782186744363</v>
          </cell>
          <cell r="CG32">
            <v>4641.3741935087992</v>
          </cell>
          <cell r="CH32">
            <v>1.25</v>
          </cell>
          <cell r="CI32">
            <v>2928</v>
          </cell>
          <cell r="CJ32">
            <v>1.9814609774200818</v>
          </cell>
          <cell r="CK32">
            <v>2.2000000000000002</v>
          </cell>
          <cell r="CL32">
            <v>2</v>
          </cell>
          <cell r="CM32">
            <v>3</v>
          </cell>
        </row>
        <row r="33">
          <cell r="A33">
            <v>22</v>
          </cell>
          <cell r="B33" t="str">
            <v>A21</v>
          </cell>
          <cell r="C33" t="str">
            <v>C725</v>
          </cell>
          <cell r="E33">
            <v>-3</v>
          </cell>
          <cell r="F33">
            <v>8.9999999999999858E-2</v>
          </cell>
          <cell r="G33">
            <v>5</v>
          </cell>
          <cell r="J33" t="str">
            <v/>
          </cell>
          <cell r="K33">
            <v>0.48517237035901284</v>
          </cell>
          <cell r="L33">
            <v>6.330244490751455</v>
          </cell>
          <cell r="M33">
            <v>6.330244490751455</v>
          </cell>
          <cell r="N33">
            <v>407.79409737979614</v>
          </cell>
          <cell r="O33">
            <v>0.62647629310344866</v>
          </cell>
          <cell r="P33">
            <v>22.992600102836498</v>
          </cell>
          <cell r="S33">
            <v>15.57</v>
          </cell>
          <cell r="T33">
            <v>98</v>
          </cell>
          <cell r="U33">
            <v>2991</v>
          </cell>
          <cell r="V33">
            <v>0.68799999999999994</v>
          </cell>
          <cell r="X33">
            <v>0</v>
          </cell>
          <cell r="Y33" t="str">
            <v/>
          </cell>
          <cell r="AA33">
            <v>0</v>
          </cell>
          <cell r="AB33" t="str">
            <v/>
          </cell>
          <cell r="AC33">
            <v>0.58479999999999999</v>
          </cell>
          <cell r="AD33">
            <v>9.1053359999999994</v>
          </cell>
          <cell r="AE33">
            <v>28.653739317893354</v>
          </cell>
          <cell r="AF33">
            <v>28.653739317893354</v>
          </cell>
          <cell r="AG33">
            <v>30.210739317893353</v>
          </cell>
          <cell r="AH33">
            <v>53.203339420729847</v>
          </cell>
          <cell r="AI33">
            <v>18.559999999999999</v>
          </cell>
          <cell r="AJ33">
            <v>0.5</v>
          </cell>
          <cell r="AK33">
            <v>12</v>
          </cell>
          <cell r="AL33">
            <v>0.30000000000000004</v>
          </cell>
          <cell r="AM33">
            <v>1.4E-2</v>
          </cell>
          <cell r="AN33">
            <v>0.23405742645263677</v>
          </cell>
          <cell r="AO33">
            <v>0.17929687500000002</v>
          </cell>
          <cell r="AP33">
            <v>0.78019142150878917</v>
          </cell>
          <cell r="AQ33">
            <v>0.89916319209920159</v>
          </cell>
          <cell r="AR33">
            <v>0.58778155347259819</v>
          </cell>
          <cell r="AS33">
            <v>0.35221054419674536</v>
          </cell>
          <cell r="AT33">
            <v>4.1207667993171541E-2</v>
          </cell>
          <cell r="AU33">
            <v>0.27526509444580832</v>
          </cell>
          <cell r="AV33">
            <v>0.89978083297385381</v>
          </cell>
          <cell r="AW33">
            <v>63.601759231010206</v>
          </cell>
          <cell r="AX33">
            <v>0.83650735551965016</v>
          </cell>
          <cell r="AY33">
            <v>119.92178337811953</v>
          </cell>
          <cell r="AZ33" t="str">
            <v>20°13'25''</v>
          </cell>
          <cell r="BA33">
            <v>11.214496684338839</v>
          </cell>
          <cell r="BB33">
            <v>1E-3</v>
          </cell>
          <cell r="BC33">
            <v>0.21299999999999999</v>
          </cell>
          <cell r="BD33">
            <v>0.02</v>
          </cell>
          <cell r="BE33">
            <v>0.23399999999999999</v>
          </cell>
          <cell r="BF33">
            <v>0.23399999999999999</v>
          </cell>
          <cell r="BG33">
            <v>0.34429160941380316</v>
          </cell>
          <cell r="BH33">
            <v>3.9999999999999991</v>
          </cell>
          <cell r="BI33">
            <v>1.2</v>
          </cell>
          <cell r="BJ33">
            <v>3.2357977204485085E-2</v>
          </cell>
          <cell r="BK33">
            <v>0.2116548522044851</v>
          </cell>
          <cell r="BL33">
            <v>1.0252508574409323E-2</v>
          </cell>
          <cell r="BM33">
            <v>0.26628883293467331</v>
          </cell>
          <cell r="BN33">
            <v>-0.1</v>
          </cell>
          <cell r="BO33">
            <v>670.14300000000026</v>
          </cell>
          <cell r="BP33">
            <v>670.05300000000022</v>
          </cell>
          <cell r="BQ33">
            <v>670.44300000000021</v>
          </cell>
          <cell r="BR33">
            <v>670.35300000000018</v>
          </cell>
          <cell r="BS33">
            <v>672.02300000000014</v>
          </cell>
          <cell r="BT33">
            <v>672.40300000000002</v>
          </cell>
          <cell r="BU33" t="str">
            <v/>
          </cell>
          <cell r="BV33">
            <v>1.5799999999999272</v>
          </cell>
          <cell r="BW33">
            <v>2.0499999999998408</v>
          </cell>
          <cell r="BX33">
            <v>1.8799999999999273</v>
          </cell>
          <cell r="BY33">
            <v>300</v>
          </cell>
          <cell r="BZ33">
            <v>0.77500000000000002</v>
          </cell>
          <cell r="CA33">
            <v>0.375</v>
          </cell>
          <cell r="CB33">
            <v>1.814999999999884</v>
          </cell>
          <cell r="CC33">
            <v>1.8301559529052325</v>
          </cell>
          <cell r="CD33">
            <v>2308.3985803487813</v>
          </cell>
          <cell r="CE33">
            <v>5.0728678463819565E-2</v>
          </cell>
          <cell r="CF33">
            <v>418.51159732651143</v>
          </cell>
          <cell r="CG33">
            <v>2726.9101776752927</v>
          </cell>
          <cell r="CH33">
            <v>1.5</v>
          </cell>
          <cell r="CI33">
            <v>3365</v>
          </cell>
          <cell r="CJ33">
            <v>1.215561743391661</v>
          </cell>
          <cell r="CK33">
            <v>1.5</v>
          </cell>
          <cell r="CL33">
            <v>2</v>
          </cell>
          <cell r="CM33">
            <v>2</v>
          </cell>
        </row>
        <row r="34">
          <cell r="A34">
            <v>23</v>
          </cell>
          <cell r="F34" t="str">
            <v/>
          </cell>
          <cell r="G34" t="str">
            <v/>
          </cell>
          <cell r="J34" t="str">
            <v/>
          </cell>
          <cell r="L34" t="str">
            <v/>
          </cell>
          <cell r="M34" t="str">
            <v/>
          </cell>
          <cell r="N34" t="str">
            <v/>
          </cell>
          <cell r="O34" t="str">
            <v/>
          </cell>
          <cell r="P34" t="str">
            <v/>
          </cell>
          <cell r="S34" t="str">
            <v/>
          </cell>
          <cell r="T34">
            <v>98</v>
          </cell>
          <cell r="U34" t="str">
            <v/>
          </cell>
          <cell r="V34">
            <v>0.68799999999999994</v>
          </cell>
          <cell r="X34">
            <v>0</v>
          </cell>
          <cell r="Y34" t="str">
            <v/>
          </cell>
          <cell r="AA34">
            <v>0</v>
          </cell>
          <cell r="AB34" t="str">
            <v/>
          </cell>
          <cell r="AC34" t="str">
            <v/>
          </cell>
          <cell r="AD34" t="str">
            <v/>
          </cell>
          <cell r="AE34" t="str">
            <v/>
          </cell>
          <cell r="AF34" t="str">
            <v/>
          </cell>
          <cell r="AG34" t="str">
            <v/>
          </cell>
          <cell r="AH34" t="str">
            <v/>
          </cell>
          <cell r="AI34" t="str">
            <v/>
          </cell>
          <cell r="AL34" t="str">
            <v/>
          </cell>
          <cell r="AM34" t="str">
            <v/>
          </cell>
          <cell r="AN34" t="str">
            <v/>
          </cell>
          <cell r="AO34" t="str">
            <v/>
          </cell>
          <cell r="AP34" t="str">
            <v/>
          </cell>
          <cell r="AQ34" t="str">
            <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t="str">
            <v/>
          </cell>
          <cell r="BM34" t="str">
            <v/>
          </cell>
          <cell r="BN34" t="str">
            <v/>
          </cell>
          <cell r="BO34">
            <v>670.05300000000022</v>
          </cell>
          <cell r="BP34" t="str">
            <v/>
          </cell>
          <cell r="BQ34">
            <v>670.05300000000022</v>
          </cell>
          <cell r="BR34" t="str">
            <v/>
          </cell>
          <cell r="BS34" t="str">
            <v/>
          </cell>
          <cell r="BT34" t="str">
            <v/>
          </cell>
          <cell r="BU34" t="str">
            <v/>
          </cell>
          <cell r="BV34" t="str">
            <v/>
          </cell>
          <cell r="BW34" t="str">
            <v/>
          </cell>
          <cell r="BX34" t="str">
            <v/>
          </cell>
          <cell r="BY34">
            <v>0</v>
          </cell>
          <cell r="BZ34">
            <v>0.4</v>
          </cell>
          <cell r="CA34">
            <v>0</v>
          </cell>
          <cell r="CB34">
            <v>0</v>
          </cell>
          <cell r="CC34">
            <v>0</v>
          </cell>
          <cell r="CD34">
            <v>0</v>
          </cell>
          <cell r="CE34" t="e">
            <v>#VALUE!</v>
          </cell>
          <cell r="CF34" t="e">
            <v>#VALUE!</v>
          </cell>
          <cell r="CG34" t="e">
            <v>#VALUE!</v>
          </cell>
          <cell r="CH34">
            <v>1.5</v>
          </cell>
          <cell r="CI34" t="e">
            <v>#VALUE!</v>
          </cell>
          <cell r="CJ34" t="e">
            <v>#VALUE!</v>
          </cell>
          <cell r="CK34" t="e">
            <v>#VALUE!</v>
          </cell>
          <cell r="CL34">
            <v>2</v>
          </cell>
          <cell r="CM34">
            <v>2</v>
          </cell>
        </row>
        <row r="35">
          <cell r="A35">
            <v>24</v>
          </cell>
          <cell r="C35" t="str">
            <v/>
          </cell>
          <cell r="F35" t="str">
            <v/>
          </cell>
          <cell r="G35" t="str">
            <v/>
          </cell>
          <cell r="J35" t="str">
            <v/>
          </cell>
          <cell r="L35" t="str">
            <v/>
          </cell>
          <cell r="M35" t="str">
            <v/>
          </cell>
          <cell r="N35" t="str">
            <v/>
          </cell>
          <cell r="O35" t="str">
            <v/>
          </cell>
          <cell r="P35" t="str">
            <v/>
          </cell>
          <cell r="S35" t="str">
            <v/>
          </cell>
          <cell r="T35">
            <v>98</v>
          </cell>
          <cell r="U35" t="str">
            <v/>
          </cell>
          <cell r="V35">
            <v>0.68799999999999994</v>
          </cell>
          <cell r="X35">
            <v>0</v>
          </cell>
          <cell r="Y35" t="str">
            <v/>
          </cell>
          <cell r="AA35">
            <v>0</v>
          </cell>
          <cell r="AB35" t="str">
            <v/>
          </cell>
          <cell r="AC35" t="str">
            <v/>
          </cell>
          <cell r="AD35" t="str">
            <v/>
          </cell>
          <cell r="AE35" t="str">
            <v/>
          </cell>
          <cell r="AF35" t="str">
            <v/>
          </cell>
          <cell r="AG35" t="str">
            <v/>
          </cell>
          <cell r="AH35" t="str">
            <v/>
          </cell>
          <cell r="AI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t="str">
            <v/>
          </cell>
          <cell r="BM35" t="str">
            <v/>
          </cell>
          <cell r="BN35" t="str">
            <v/>
          </cell>
          <cell r="BO35">
            <v>0</v>
          </cell>
          <cell r="BP35" t="str">
            <v/>
          </cell>
          <cell r="BQ35">
            <v>0</v>
          </cell>
          <cell r="BR35" t="str">
            <v/>
          </cell>
          <cell r="BS35" t="str">
            <v/>
          </cell>
          <cell r="BT35" t="str">
            <v/>
          </cell>
          <cell r="BU35" t="str">
            <v/>
          </cell>
          <cell r="BV35" t="str">
            <v/>
          </cell>
          <cell r="BW35" t="str">
            <v/>
          </cell>
          <cell r="BX35" t="str">
            <v/>
          </cell>
          <cell r="BY35">
            <v>0</v>
          </cell>
          <cell r="BZ35">
            <v>0.4</v>
          </cell>
          <cell r="CA35">
            <v>0</v>
          </cell>
          <cell r="CB35">
            <v>0</v>
          </cell>
          <cell r="CC35">
            <v>0</v>
          </cell>
          <cell r="CD35">
            <v>0</v>
          </cell>
          <cell r="CE35" t="e">
            <v>#VALUE!</v>
          </cell>
          <cell r="CF35" t="e">
            <v>#VALUE!</v>
          </cell>
          <cell r="CG35" t="e">
            <v>#VALUE!</v>
          </cell>
          <cell r="CH35">
            <v>1.5</v>
          </cell>
          <cell r="CI35" t="e">
            <v>#VALUE!</v>
          </cell>
          <cell r="CJ35" t="e">
            <v>#VALUE!</v>
          </cell>
          <cell r="CK35" t="e">
            <v>#VALUE!</v>
          </cell>
          <cell r="CL35">
            <v>2</v>
          </cell>
          <cell r="CM35">
            <v>2</v>
          </cell>
        </row>
        <row r="36">
          <cell r="A36">
            <v>25</v>
          </cell>
          <cell r="B36" t="str">
            <v>C65</v>
          </cell>
          <cell r="C36" t="str">
            <v>C02</v>
          </cell>
          <cell r="D36">
            <v>1.06</v>
          </cell>
          <cell r="F36">
            <v>1.06</v>
          </cell>
          <cell r="G36">
            <v>5</v>
          </cell>
          <cell r="H36">
            <v>36.799999999999997</v>
          </cell>
          <cell r="I36">
            <v>16</v>
          </cell>
          <cell r="J36">
            <v>43.478260869565219</v>
          </cell>
          <cell r="K36">
            <v>4.8647885230008001E-2</v>
          </cell>
          <cell r="L36">
            <v>1.9674559208888331</v>
          </cell>
          <cell r="M36">
            <v>3</v>
          </cell>
          <cell r="N36">
            <v>471.90281881227315</v>
          </cell>
          <cell r="O36">
            <v>0.63052939412117581</v>
          </cell>
          <cell r="P36">
            <v>315.40151433556429</v>
          </cell>
          <cell r="Q36">
            <v>1.06</v>
          </cell>
          <cell r="S36">
            <v>1.06</v>
          </cell>
          <cell r="T36">
            <v>98</v>
          </cell>
          <cell r="U36">
            <v>416</v>
          </cell>
          <cell r="V36">
            <v>0.68799999999999994</v>
          </cell>
          <cell r="X36" t="str">
            <v/>
          </cell>
          <cell r="Y36" t="str">
            <v/>
          </cell>
          <cell r="AA36" t="str">
            <v/>
          </cell>
          <cell r="AB36" t="str">
            <v/>
          </cell>
          <cell r="AC36">
            <v>0.58479999999999999</v>
          </cell>
          <cell r="AD36">
            <v>0.61988799999999999</v>
          </cell>
          <cell r="AE36">
            <v>2.3754089779960461</v>
          </cell>
          <cell r="AF36">
            <v>2.3754089779960461</v>
          </cell>
          <cell r="AG36">
            <v>2.481408977996046</v>
          </cell>
          <cell r="AH36">
            <v>317.88292331356035</v>
          </cell>
          <cell r="AI36">
            <v>16.670000000000002</v>
          </cell>
          <cell r="AJ36">
            <v>6.88</v>
          </cell>
          <cell r="AK36">
            <v>14</v>
          </cell>
          <cell r="AL36">
            <v>0.35000000000000003</v>
          </cell>
          <cell r="AM36">
            <v>1.4E-2</v>
          </cell>
          <cell r="AN36">
            <v>0.28684284687042244</v>
          </cell>
          <cell r="AO36">
            <v>0.34468078613281261</v>
          </cell>
          <cell r="AP36">
            <v>0.81955099105834972</v>
          </cell>
          <cell r="AQ36">
            <v>3.7667191182941138</v>
          </cell>
          <cell r="AR36">
            <v>2.1460192077338629</v>
          </cell>
          <cell r="AS36">
            <v>5.8668386919375335</v>
          </cell>
          <cell r="AT36">
            <v>0.72314846667290444</v>
          </cell>
          <cell r="AU36">
            <v>1.0099913135433269</v>
          </cell>
          <cell r="AV36">
            <v>3.6989388155534599</v>
          </cell>
          <cell r="AW36">
            <v>355.87961965126453</v>
          </cell>
          <cell r="AX36">
            <v>0.89323160349857034</v>
          </cell>
          <cell r="AY36">
            <v>114.16598646464206</v>
          </cell>
          <cell r="AZ36" t="b">
            <v>0</v>
          </cell>
          <cell r="BA36" t="str">
            <v/>
          </cell>
          <cell r="BB36">
            <v>1E-3</v>
          </cell>
          <cell r="BC36">
            <v>0</v>
          </cell>
          <cell r="BD36">
            <v>0</v>
          </cell>
          <cell r="BE36">
            <v>1E-3</v>
          </cell>
          <cell r="BF36" t="str">
            <v/>
          </cell>
          <cell r="BG36">
            <v>1.3992256904642315</v>
          </cell>
          <cell r="BH36">
            <v>3.4285714285714279</v>
          </cell>
          <cell r="BI36">
            <v>1.2</v>
          </cell>
          <cell r="BJ36" t="str">
            <v/>
          </cell>
          <cell r="BK36" t="str">
            <v/>
          </cell>
          <cell r="BL36" t="str">
            <v/>
          </cell>
          <cell r="BM36">
            <v>1.8645732578563656</v>
          </cell>
          <cell r="BN36">
            <v>0</v>
          </cell>
          <cell r="BO36">
            <v>732.16300000000012</v>
          </cell>
          <cell r="BP36">
            <v>731.01300000000015</v>
          </cell>
          <cell r="BQ36">
            <v>732.51300000000015</v>
          </cell>
          <cell r="BR36">
            <v>731.36300000000017</v>
          </cell>
          <cell r="BS36">
            <v>733.76300000000015</v>
          </cell>
          <cell r="BT36">
            <v>732.75300000000016</v>
          </cell>
          <cell r="BU36" t="b">
            <v>0</v>
          </cell>
          <cell r="BV36">
            <v>1.25</v>
          </cell>
          <cell r="BW36">
            <v>1.3899999999999864</v>
          </cell>
          <cell r="BX36">
            <v>1.6</v>
          </cell>
          <cell r="BY36">
            <v>350</v>
          </cell>
          <cell r="BZ36">
            <v>0.83750000000000002</v>
          </cell>
          <cell r="CA36">
            <v>0.4375</v>
          </cell>
          <cell r="CB36">
            <v>1.3199999999999932</v>
          </cell>
          <cell r="CC36">
            <v>1.3318877741955721</v>
          </cell>
          <cell r="CD36">
            <v>1961.8082591506625</v>
          </cell>
          <cell r="CE36">
            <v>0.10512844739980842</v>
          </cell>
          <cell r="CF36">
            <v>867.3096910484195</v>
          </cell>
          <cell r="CG36">
            <v>2829.1179501990819</v>
          </cell>
          <cell r="CH36">
            <v>1.5</v>
          </cell>
          <cell r="CI36">
            <v>3671</v>
          </cell>
          <cell r="CJ36">
            <v>1.1560002520562853</v>
          </cell>
          <cell r="CK36">
            <v>1.5</v>
          </cell>
          <cell r="CL36">
            <v>2</v>
          </cell>
          <cell r="CM36">
            <v>2</v>
          </cell>
        </row>
        <row r="37">
          <cell r="A37">
            <v>26</v>
          </cell>
          <cell r="F37" t="str">
            <v/>
          </cell>
          <cell r="G37" t="str">
            <v/>
          </cell>
          <cell r="J37" t="str">
            <v/>
          </cell>
          <cell r="L37" t="str">
            <v/>
          </cell>
          <cell r="M37" t="str">
            <v/>
          </cell>
          <cell r="N37" t="str">
            <v/>
          </cell>
          <cell r="O37" t="str">
            <v/>
          </cell>
          <cell r="P37" t="str">
            <v/>
          </cell>
          <cell r="S37" t="str">
            <v/>
          </cell>
          <cell r="X37">
            <v>0</v>
          </cell>
          <cell r="Y37" t="str">
            <v/>
          </cell>
          <cell r="AA37">
            <v>0</v>
          </cell>
          <cell r="AB37" t="str">
            <v/>
          </cell>
          <cell r="AC37" t="str">
            <v/>
          </cell>
          <cell r="AD37" t="str">
            <v/>
          </cell>
          <cell r="AE37" t="str">
            <v/>
          </cell>
          <cell r="AF37" t="str">
            <v/>
          </cell>
          <cell r="AG37" t="str">
            <v/>
          </cell>
          <cell r="AH37" t="str">
            <v/>
          </cell>
          <cell r="AI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t="str">
            <v/>
          </cell>
          <cell r="BM37" t="str">
            <v/>
          </cell>
          <cell r="BN37" t="str">
            <v/>
          </cell>
          <cell r="BO37">
            <v>731.01300000000015</v>
          </cell>
          <cell r="BP37" t="str">
            <v/>
          </cell>
          <cell r="BQ37">
            <v>731.01300000000015</v>
          </cell>
          <cell r="BR37" t="str">
            <v/>
          </cell>
          <cell r="BS37" t="str">
            <v/>
          </cell>
          <cell r="BT37" t="str">
            <v/>
          </cell>
          <cell r="BU37" t="str">
            <v/>
          </cell>
          <cell r="BV37" t="str">
            <v/>
          </cell>
          <cell r="BW37" t="str">
            <v/>
          </cell>
          <cell r="BX37" t="str">
            <v/>
          </cell>
          <cell r="BY37">
            <v>0</v>
          </cell>
          <cell r="BZ37">
            <v>0.4</v>
          </cell>
          <cell r="CA37">
            <v>0</v>
          </cell>
          <cell r="CB37">
            <v>0</v>
          </cell>
          <cell r="CC37">
            <v>0</v>
          </cell>
          <cell r="CD37">
            <v>0</v>
          </cell>
          <cell r="CE37" t="e">
            <v>#VALUE!</v>
          </cell>
          <cell r="CF37" t="e">
            <v>#VALUE!</v>
          </cell>
          <cell r="CG37" t="e">
            <v>#VALUE!</v>
          </cell>
          <cell r="CH37">
            <v>1.25</v>
          </cell>
          <cell r="CI37">
            <v>0</v>
          </cell>
          <cell r="CJ37" t="e">
            <v>#VALUE!</v>
          </cell>
          <cell r="CK37" t="e">
            <v>#VALUE!</v>
          </cell>
          <cell r="CL37">
            <v>3</v>
          </cell>
          <cell r="CM37">
            <v>3</v>
          </cell>
        </row>
        <row r="38">
          <cell r="A38">
            <v>27</v>
          </cell>
          <cell r="C38" t="str">
            <v/>
          </cell>
          <cell r="F38" t="str">
            <v/>
          </cell>
          <cell r="G38" t="str">
            <v/>
          </cell>
          <cell r="J38" t="str">
            <v/>
          </cell>
          <cell r="K38" t="str">
            <v/>
          </cell>
          <cell r="L38" t="str">
            <v/>
          </cell>
          <cell r="M38" t="str">
            <v/>
          </cell>
          <cell r="N38" t="str">
            <v/>
          </cell>
          <cell r="O38" t="str">
            <v/>
          </cell>
          <cell r="P38" t="str">
            <v/>
          </cell>
          <cell r="S38" t="str">
            <v/>
          </cell>
          <cell r="U38" t="str">
            <v/>
          </cell>
          <cell r="X38">
            <v>0</v>
          </cell>
          <cell r="Y38" t="str">
            <v/>
          </cell>
          <cell r="AA38">
            <v>0</v>
          </cell>
          <cell r="AB38" t="str">
            <v/>
          </cell>
          <cell r="AC38" t="str">
            <v/>
          </cell>
          <cell r="AD38" t="str">
            <v/>
          </cell>
          <cell r="AE38" t="str">
            <v/>
          </cell>
          <cell r="AF38" t="str">
            <v/>
          </cell>
          <cell r="AG38" t="str">
            <v/>
          </cell>
          <cell r="AH38" t="str">
            <v/>
          </cell>
          <cell r="AI38" t="str">
            <v/>
          </cell>
          <cell r="AL38" t="str">
            <v/>
          </cell>
          <cell r="AM38" t="str">
            <v/>
          </cell>
          <cell r="AN38" t="str">
            <v/>
          </cell>
          <cell r="AO38" t="str">
            <v/>
          </cell>
          <cell r="AP38" t="str">
            <v/>
          </cell>
          <cell r="AQ38" t="str">
            <v/>
          </cell>
          <cell r="AR38" t="str">
            <v/>
          </cell>
          <cell r="AS38" t="str">
            <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t="str">
            <v/>
          </cell>
          <cell r="BM38" t="str">
            <v/>
          </cell>
          <cell r="BN38" t="str">
            <v/>
          </cell>
          <cell r="BO38">
            <v>0</v>
          </cell>
          <cell r="BP38" t="str">
            <v/>
          </cell>
          <cell r="BQ38">
            <v>0</v>
          </cell>
          <cell r="BR38" t="str">
            <v/>
          </cell>
          <cell r="BS38" t="str">
            <v/>
          </cell>
          <cell r="BT38" t="str">
            <v/>
          </cell>
          <cell r="BU38" t="str">
            <v/>
          </cell>
          <cell r="BV38" t="str">
            <v/>
          </cell>
          <cell r="BW38" t="str">
            <v/>
          </cell>
          <cell r="BX38" t="str">
            <v/>
          </cell>
          <cell r="BY38">
            <v>0</v>
          </cell>
          <cell r="BZ38">
            <v>0.4</v>
          </cell>
          <cell r="CA38">
            <v>0</v>
          </cell>
          <cell r="CB38">
            <v>0</v>
          </cell>
          <cell r="CC38">
            <v>0</v>
          </cell>
          <cell r="CD38">
            <v>0</v>
          </cell>
          <cell r="CE38" t="e">
            <v>#VALUE!</v>
          </cell>
          <cell r="CF38" t="e">
            <v>#VALUE!</v>
          </cell>
          <cell r="CG38" t="e">
            <v>#VALUE!</v>
          </cell>
          <cell r="CH38">
            <v>1.5</v>
          </cell>
          <cell r="CI38" t="e">
            <v>#VALUE!</v>
          </cell>
          <cell r="CJ38" t="e">
            <v>#VALUE!</v>
          </cell>
          <cell r="CK38" t="e">
            <v>#VALUE!</v>
          </cell>
          <cell r="CL38">
            <v>2</v>
          </cell>
          <cell r="CM38">
            <v>2</v>
          </cell>
        </row>
        <row r="39">
          <cell r="A39">
            <v>28</v>
          </cell>
          <cell r="B39" t="str">
            <v>C05</v>
          </cell>
          <cell r="C39" t="str">
            <v>C66</v>
          </cell>
          <cell r="D39">
            <v>0.08</v>
          </cell>
          <cell r="E39">
            <v>1.48</v>
          </cell>
          <cell r="F39">
            <v>1.56</v>
          </cell>
          <cell r="G39">
            <v>5</v>
          </cell>
          <cell r="J39" t="str">
            <v/>
          </cell>
          <cell r="K39" t="str">
            <v/>
          </cell>
          <cell r="L39">
            <v>3.72</v>
          </cell>
          <cell r="M39">
            <v>3.72</v>
          </cell>
          <cell r="N39">
            <v>456.51514969634218</v>
          </cell>
          <cell r="O39">
            <v>0.63097305389221547</v>
          </cell>
          <cell r="P39">
            <v>449.35606271706217</v>
          </cell>
          <cell r="Q39">
            <v>0.08</v>
          </cell>
          <cell r="R39">
            <v>1.46</v>
          </cell>
          <cell r="S39">
            <v>1.54</v>
          </cell>
          <cell r="U39">
            <v>0</v>
          </cell>
          <cell r="V39">
            <v>0.68799999999999994</v>
          </cell>
          <cell r="X39" t="str">
            <v/>
          </cell>
          <cell r="Y39" t="str">
            <v/>
          </cell>
          <cell r="AA39" t="str">
            <v/>
          </cell>
          <cell r="AB39" t="str">
            <v/>
          </cell>
          <cell r="AC39">
            <v>0.58479999999999999</v>
          </cell>
          <cell r="AD39">
            <v>0.90059199999999995</v>
          </cell>
          <cell r="AE39">
            <v>3.357862437011466</v>
          </cell>
          <cell r="AF39">
            <v>3.357862437011466</v>
          </cell>
          <cell r="AG39">
            <v>3.5118624370114659</v>
          </cell>
          <cell r="AH39">
            <v>452.86792515407365</v>
          </cell>
          <cell r="AI39">
            <v>41.75</v>
          </cell>
          <cell r="AJ39">
            <v>4.8600000000000003</v>
          </cell>
          <cell r="AK39">
            <v>18</v>
          </cell>
          <cell r="AL39">
            <v>0.45</v>
          </cell>
          <cell r="AM39">
            <v>1.4E-2</v>
          </cell>
          <cell r="AN39">
            <v>0.33266472816467291</v>
          </cell>
          <cell r="AO39">
            <v>0.430389404296875</v>
          </cell>
          <cell r="AP39">
            <v>0.73925495147705089</v>
          </cell>
          <cell r="AQ39">
            <v>3.5926959790713959</v>
          </cell>
          <cell r="AR39">
            <v>2.0291277788693174</v>
          </cell>
          <cell r="AS39">
            <v>4.9274661047989676</v>
          </cell>
          <cell r="AT39">
            <v>0.65787280316186414</v>
          </cell>
          <cell r="AU39">
            <v>0.99053753132653699</v>
          </cell>
          <cell r="AV39">
            <v>3.6759030011368368</v>
          </cell>
          <cell r="AW39">
            <v>584.62711184880811</v>
          </cell>
          <cell r="AX39">
            <v>0.77462696473644033</v>
          </cell>
          <cell r="AY39">
            <v>168.3950695955327</v>
          </cell>
          <cell r="AZ39" t="b">
            <v>0</v>
          </cell>
          <cell r="BA39" t="str">
            <v/>
          </cell>
          <cell r="BB39">
            <v>1E-3</v>
          </cell>
          <cell r="BC39">
            <v>0</v>
          </cell>
          <cell r="BD39">
            <v>0</v>
          </cell>
          <cell r="BE39">
            <v>1E-3</v>
          </cell>
          <cell r="BF39" t="str">
            <v/>
          </cell>
          <cell r="BG39">
            <v>1.0634840016004636</v>
          </cell>
          <cell r="BH39">
            <v>2.6666666666666665</v>
          </cell>
          <cell r="BI39">
            <v>1.2</v>
          </cell>
          <cell r="BJ39" t="str">
            <v/>
          </cell>
          <cell r="BK39" t="str">
            <v/>
          </cell>
          <cell r="BL39" t="str">
            <v/>
          </cell>
          <cell r="BM39">
            <v>1.5445115658202628</v>
          </cell>
          <cell r="BN39">
            <v>0</v>
          </cell>
          <cell r="BO39">
            <v>711.08299999999986</v>
          </cell>
          <cell r="BP39">
            <v>709.05299999999988</v>
          </cell>
          <cell r="BQ39">
            <v>711.5329999999999</v>
          </cell>
          <cell r="BR39">
            <v>709.50299999999993</v>
          </cell>
          <cell r="BS39">
            <v>713.70299999999997</v>
          </cell>
          <cell r="BT39">
            <v>710.80300000000011</v>
          </cell>
          <cell r="BU39" t="b">
            <v>0</v>
          </cell>
          <cell r="BV39">
            <v>2.1700000000000728</v>
          </cell>
          <cell r="BW39">
            <v>1.3000000000001819</v>
          </cell>
          <cell r="BX39">
            <v>2.6200000000000729</v>
          </cell>
          <cell r="BY39">
            <v>450</v>
          </cell>
          <cell r="BZ39">
            <v>0.96250000000000002</v>
          </cell>
          <cell r="CA39">
            <v>0.5625</v>
          </cell>
          <cell r="CB39">
            <v>1.7350000000001273</v>
          </cell>
          <cell r="CC39">
            <v>1.4880807702715295</v>
          </cell>
          <cell r="CD39">
            <v>2894.9913847771545</v>
          </cell>
          <cell r="CE39">
            <v>8.1803329920048573E-2</v>
          </cell>
          <cell r="CF39">
            <v>674.87747184040074</v>
          </cell>
          <cell r="CG39">
            <v>3569.8688566175551</v>
          </cell>
          <cell r="CH39">
            <v>1.5</v>
          </cell>
          <cell r="CI39">
            <v>3262</v>
          </cell>
          <cell r="CJ39">
            <v>1.6415705962373797</v>
          </cell>
          <cell r="CK39">
            <v>1.9</v>
          </cell>
          <cell r="CL39">
            <v>1</v>
          </cell>
          <cell r="CM39">
            <v>2</v>
          </cell>
        </row>
        <row r="40">
          <cell r="A40">
            <v>29</v>
          </cell>
          <cell r="B40" t="str">
            <v>C66</v>
          </cell>
          <cell r="C40" t="str">
            <v>A06</v>
          </cell>
          <cell r="D40">
            <v>0.04</v>
          </cell>
          <cell r="F40">
            <v>1.6</v>
          </cell>
          <cell r="G40">
            <v>5</v>
          </cell>
          <cell r="J40" t="str">
            <v/>
          </cell>
          <cell r="K40" t="str">
            <v/>
          </cell>
          <cell r="L40">
            <v>3.72</v>
          </cell>
          <cell r="M40">
            <v>3.72</v>
          </cell>
          <cell r="N40">
            <v>456.51514969634218</v>
          </cell>
          <cell r="O40">
            <v>0.63069047619047658</v>
          </cell>
          <cell r="P40">
            <v>460.67161144024442</v>
          </cell>
          <cell r="Q40">
            <v>0.4</v>
          </cell>
          <cell r="R40">
            <v>1.65</v>
          </cell>
          <cell r="S40">
            <v>3.59</v>
          </cell>
          <cell r="U40">
            <v>0</v>
          </cell>
          <cell r="V40">
            <v>0.68799999999999994</v>
          </cell>
          <cell r="X40">
            <v>0</v>
          </cell>
          <cell r="Y40" t="str">
            <v/>
          </cell>
          <cell r="AA40">
            <v>0</v>
          </cell>
          <cell r="AB40" t="str">
            <v/>
          </cell>
          <cell r="AC40">
            <v>0.58479999999999999</v>
          </cell>
          <cell r="AD40">
            <v>2.0994319999999997</v>
          </cell>
          <cell r="AE40">
            <v>7.356876637912686</v>
          </cell>
          <cell r="AF40">
            <v>7.356876637912686</v>
          </cell>
          <cell r="AG40">
            <v>7.715876637912686</v>
          </cell>
          <cell r="AH40">
            <v>468.38748807815711</v>
          </cell>
          <cell r="AI40">
            <v>10.5</v>
          </cell>
          <cell r="AJ40">
            <v>3.9</v>
          </cell>
          <cell r="AK40">
            <v>18</v>
          </cell>
          <cell r="AL40">
            <v>0.45</v>
          </cell>
          <cell r="AM40">
            <v>1.4E-2</v>
          </cell>
          <cell r="AN40">
            <v>0.36916197538375856</v>
          </cell>
          <cell r="AO40">
            <v>0.43264160156249998</v>
          </cell>
          <cell r="AP40">
            <v>0.82035994529724121</v>
          </cell>
          <cell r="AQ40">
            <v>3.3544458814498141</v>
          </cell>
          <cell r="AR40">
            <v>1.6832257133070738</v>
          </cell>
          <cell r="AS40">
            <v>4.2789947210838051</v>
          </cell>
          <cell r="AT40">
            <v>0.57351208825563815</v>
          </cell>
          <cell r="AU40">
            <v>0.94267406363939665</v>
          </cell>
          <cell r="AV40">
            <v>3.2928974947677059</v>
          </cell>
          <cell r="AW40">
            <v>523.71271804093942</v>
          </cell>
          <cell r="AX40">
            <v>0.89435958292222062</v>
          </cell>
          <cell r="AY40">
            <v>193.63390509092622</v>
          </cell>
          <cell r="AZ40" t="str">
            <v>25°14'20''</v>
          </cell>
          <cell r="BA40">
            <v>5.9555090167450695</v>
          </cell>
          <cell r="BB40">
            <v>1E-3</v>
          </cell>
          <cell r="BC40">
            <v>1.7000000000000001E-2</v>
          </cell>
          <cell r="BD40">
            <v>0.246</v>
          </cell>
          <cell r="BE40">
            <v>0.26400000000000001</v>
          </cell>
          <cell r="BF40">
            <v>0.26300000000000001</v>
          </cell>
          <cell r="BG40">
            <v>1.0999290796571159</v>
          </cell>
          <cell r="BH40">
            <v>2.6666666666666665</v>
          </cell>
          <cell r="BI40">
            <v>1.2</v>
          </cell>
          <cell r="BJ40" t="str">
            <v/>
          </cell>
          <cell r="BK40" t="str">
            <v/>
          </cell>
          <cell r="BL40" t="str">
            <v/>
          </cell>
          <cell r="BM40">
            <v>1.6258330812559965</v>
          </cell>
          <cell r="BN40">
            <v>1.29</v>
          </cell>
          <cell r="BO40">
            <v>708.01299999999992</v>
          </cell>
          <cell r="BP40">
            <v>707.60299999999995</v>
          </cell>
          <cell r="BQ40">
            <v>708.46299999999997</v>
          </cell>
          <cell r="BR40">
            <v>708.053</v>
          </cell>
          <cell r="BS40">
            <v>710.80300000000011</v>
          </cell>
          <cell r="BT40">
            <v>710.13300000000004</v>
          </cell>
          <cell r="BU40">
            <v>1.0399999999999636</v>
          </cell>
          <cell r="BV40">
            <v>2.3400000000001455</v>
          </cell>
          <cell r="BW40">
            <v>2.0800000000000409</v>
          </cell>
          <cell r="BX40">
            <v>2.7900000000001457</v>
          </cell>
          <cell r="BY40">
            <v>450</v>
          </cell>
          <cell r="BZ40">
            <v>0.96250000000000002</v>
          </cell>
          <cell r="CA40">
            <v>0.5625</v>
          </cell>
          <cell r="CB40">
            <v>2.2100000000000932</v>
          </cell>
          <cell r="CC40">
            <v>1.8026392431693148</v>
          </cell>
          <cell r="CD40">
            <v>3506.9501488713786</v>
          </cell>
          <cell r="CE40">
            <v>5.2074181051889878E-2</v>
          </cell>
          <cell r="CF40">
            <v>429.61199367809149</v>
          </cell>
          <cell r="CG40">
            <v>3936.5621425494701</v>
          </cell>
          <cell r="CH40">
            <v>1.5</v>
          </cell>
          <cell r="CI40">
            <v>3262</v>
          </cell>
          <cell r="CJ40">
            <v>1.8101910526744958</v>
          </cell>
          <cell r="CK40">
            <v>1.9</v>
          </cell>
          <cell r="CL40">
            <v>1</v>
          </cell>
          <cell r="CM40">
            <v>2</v>
          </cell>
        </row>
        <row r="41">
          <cell r="A41">
            <v>30</v>
          </cell>
          <cell r="C41" t="str">
            <v/>
          </cell>
          <cell r="F41" t="str">
            <v/>
          </cell>
          <cell r="G41" t="str">
            <v/>
          </cell>
          <cell r="J41" t="str">
            <v/>
          </cell>
          <cell r="K41" t="str">
            <v/>
          </cell>
          <cell r="L41" t="str">
            <v/>
          </cell>
          <cell r="M41" t="str">
            <v/>
          </cell>
          <cell r="N41" t="str">
            <v/>
          </cell>
          <cell r="O41" t="str">
            <v/>
          </cell>
          <cell r="P41" t="str">
            <v/>
          </cell>
          <cell r="S41" t="str">
            <v/>
          </cell>
          <cell r="U41" t="str">
            <v/>
          </cell>
          <cell r="X41">
            <v>0</v>
          </cell>
          <cell r="Y41" t="str">
            <v/>
          </cell>
          <cell r="AA41">
            <v>0</v>
          </cell>
          <cell r="AB41" t="str">
            <v/>
          </cell>
          <cell r="AC41" t="str">
            <v/>
          </cell>
          <cell r="AD41" t="str">
            <v/>
          </cell>
          <cell r="AE41" t="str">
            <v/>
          </cell>
          <cell r="AF41" t="str">
            <v/>
          </cell>
          <cell r="AG41" t="str">
            <v/>
          </cell>
          <cell r="AH41" t="str">
            <v/>
          </cell>
          <cell r="AI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t="str">
            <v/>
          </cell>
          <cell r="BM41" t="str">
            <v/>
          </cell>
          <cell r="BN41" t="str">
            <v/>
          </cell>
          <cell r="BO41">
            <v>707.60299999999995</v>
          </cell>
          <cell r="BP41" t="str">
            <v/>
          </cell>
          <cell r="BQ41">
            <v>707.60299999999995</v>
          </cell>
          <cell r="BR41" t="str">
            <v/>
          </cell>
          <cell r="BS41" t="str">
            <v/>
          </cell>
          <cell r="BT41" t="str">
            <v/>
          </cell>
          <cell r="BU41" t="str">
            <v/>
          </cell>
          <cell r="BV41" t="str">
            <v/>
          </cell>
          <cell r="BW41" t="str">
            <v/>
          </cell>
          <cell r="BX41" t="str">
            <v/>
          </cell>
          <cell r="BY41">
            <v>0</v>
          </cell>
          <cell r="BZ41">
            <v>0.4</v>
          </cell>
          <cell r="CA41">
            <v>0</v>
          </cell>
          <cell r="CB41">
            <v>0</v>
          </cell>
          <cell r="CC41">
            <v>0</v>
          </cell>
          <cell r="CD41">
            <v>0</v>
          </cell>
          <cell r="CE41" t="e">
            <v>#VALUE!</v>
          </cell>
          <cell r="CF41" t="e">
            <v>#VALUE!</v>
          </cell>
          <cell r="CG41" t="e">
            <v>#VALUE!</v>
          </cell>
          <cell r="CH41">
            <v>1.5</v>
          </cell>
          <cell r="CI41" t="e">
            <v>#VALUE!</v>
          </cell>
          <cell r="CJ41" t="e">
            <v>#VALUE!</v>
          </cell>
          <cell r="CK41" t="e">
            <v>#VALUE!</v>
          </cell>
          <cell r="CL41">
            <v>2</v>
          </cell>
          <cell r="CM41">
            <v>2</v>
          </cell>
        </row>
        <row r="42">
          <cell r="A42">
            <v>31</v>
          </cell>
          <cell r="B42" t="str">
            <v>C17</v>
          </cell>
          <cell r="C42" t="str">
            <v>C63</v>
          </cell>
          <cell r="D42">
            <v>0.09</v>
          </cell>
          <cell r="F42">
            <v>0.44</v>
          </cell>
          <cell r="G42">
            <v>5</v>
          </cell>
          <cell r="J42" t="str">
            <v/>
          </cell>
          <cell r="K42" t="str">
            <v/>
          </cell>
          <cell r="L42">
            <v>4.6541116427098697</v>
          </cell>
          <cell r="M42">
            <v>4.6541116427098697</v>
          </cell>
          <cell r="N42">
            <v>437.8905648792479</v>
          </cell>
          <cell r="O42">
            <v>0.6266236233907243</v>
          </cell>
          <cell r="P42">
            <v>120.73273186182797</v>
          </cell>
          <cell r="Q42">
            <v>0.09</v>
          </cell>
          <cell r="S42">
            <v>12.92</v>
          </cell>
          <cell r="U42">
            <v>0</v>
          </cell>
          <cell r="V42">
            <v>0.68799999999999994</v>
          </cell>
          <cell r="X42" t="str">
            <v/>
          </cell>
          <cell r="Y42" t="str">
            <v/>
          </cell>
          <cell r="AA42" t="str">
            <v/>
          </cell>
          <cell r="AB42" t="str">
            <v/>
          </cell>
          <cell r="AC42">
            <v>0.58479999999999999</v>
          </cell>
          <cell r="AD42">
            <v>7.5556159999999997</v>
          </cell>
          <cell r="AE42">
            <v>24.104294214297553</v>
          </cell>
          <cell r="AF42">
            <v>24.104294214297553</v>
          </cell>
          <cell r="AG42">
            <v>25.396294214297555</v>
          </cell>
          <cell r="AH42">
            <v>146.12902607612551</v>
          </cell>
          <cell r="AI42">
            <v>61.17</v>
          </cell>
          <cell r="AJ42">
            <v>0.38</v>
          </cell>
          <cell r="AK42">
            <v>18</v>
          </cell>
          <cell r="AL42">
            <v>0.45</v>
          </cell>
          <cell r="AM42">
            <v>1.4E-2</v>
          </cell>
          <cell r="AN42">
            <v>0.36901016235351564</v>
          </cell>
          <cell r="AO42">
            <v>0.26806640625</v>
          </cell>
          <cell r="AP42">
            <v>0.8200225830078125</v>
          </cell>
          <cell r="AQ42">
            <v>1.0469238242441505</v>
          </cell>
          <cell r="AR42">
            <v>0.52562657530616341</v>
          </cell>
          <cell r="AS42">
            <v>0.41680087223403262</v>
          </cell>
          <cell r="AT42">
            <v>5.5863888571355602E-2</v>
          </cell>
          <cell r="AU42">
            <v>0.42487405092487124</v>
          </cell>
          <cell r="AV42">
            <v>1.0278688540258512</v>
          </cell>
          <cell r="AW42">
            <v>163.47547780848203</v>
          </cell>
          <cell r="AX42">
            <v>0.89388957925127732</v>
          </cell>
          <cell r="AY42">
            <v>210.18024341199273</v>
          </cell>
          <cell r="AZ42" t="b">
            <v>0</v>
          </cell>
          <cell r="BA42" t="str">
            <v/>
          </cell>
          <cell r="BB42">
            <v>1E-3</v>
          </cell>
          <cell r="BC42">
            <v>0</v>
          </cell>
          <cell r="BD42">
            <v>0</v>
          </cell>
          <cell r="BE42">
            <v>1E-3</v>
          </cell>
          <cell r="BF42" t="str">
            <v/>
          </cell>
          <cell r="BG42">
            <v>0.34315939100466131</v>
          </cell>
          <cell r="BH42">
            <v>2.6666666666666665</v>
          </cell>
          <cell r="BI42">
            <v>1.2</v>
          </cell>
          <cell r="BJ42">
            <v>4.2089160445659177E-2</v>
          </cell>
          <cell r="BK42">
            <v>0.31015556669565919</v>
          </cell>
          <cell r="BL42">
            <v>1.5244101460617601E-2</v>
          </cell>
          <cell r="BM42">
            <v>0.39047960178753216</v>
          </cell>
          <cell r="BN42">
            <v>0</v>
          </cell>
          <cell r="BO42">
            <v>681.38300000000027</v>
          </cell>
          <cell r="BP42">
            <v>681.15300000000025</v>
          </cell>
          <cell r="BQ42">
            <v>681.83300000000031</v>
          </cell>
          <cell r="BR42">
            <v>681.60300000000029</v>
          </cell>
          <cell r="BS42">
            <v>683.44299999999998</v>
          </cell>
          <cell r="BT42">
            <v>684.70299999999997</v>
          </cell>
          <cell r="BU42" t="b">
            <v>0</v>
          </cell>
          <cell r="BV42">
            <v>1.6099999999996726</v>
          </cell>
          <cell r="BW42">
            <v>3.0999999999996817</v>
          </cell>
          <cell r="BX42">
            <v>2.0599999999996728</v>
          </cell>
          <cell r="BY42">
            <v>450</v>
          </cell>
          <cell r="BZ42">
            <v>0.96250000000000002</v>
          </cell>
          <cell r="CA42">
            <v>0.5625</v>
          </cell>
          <cell r="CB42">
            <v>2.3549999999996771</v>
          </cell>
          <cell r="CC42">
            <v>1.8920540629510763</v>
          </cell>
          <cell r="CD42">
            <v>3680.9024894371182</v>
          </cell>
          <cell r="CE42">
            <v>4.6150322958460999E-2</v>
          </cell>
          <cell r="CF42">
            <v>380.74016440730321</v>
          </cell>
          <cell r="CG42">
            <v>4061.6426538444216</v>
          </cell>
          <cell r="CH42">
            <v>1.5</v>
          </cell>
          <cell r="CI42">
            <v>4487</v>
          </cell>
          <cell r="CJ42">
            <v>1.3578034278508206</v>
          </cell>
          <cell r="CK42">
            <v>1.5</v>
          </cell>
          <cell r="CL42">
            <v>2</v>
          </cell>
          <cell r="CM42">
            <v>2</v>
          </cell>
        </row>
        <row r="43">
          <cell r="A43">
            <v>32</v>
          </cell>
          <cell r="B43" t="str">
            <v>C63</v>
          </cell>
          <cell r="C43" t="str">
            <v>C18</v>
          </cell>
          <cell r="F43">
            <v>0.44</v>
          </cell>
          <cell r="G43">
            <v>5</v>
          </cell>
          <cell r="J43" t="str">
            <v/>
          </cell>
          <cell r="K43" t="str">
            <v/>
          </cell>
          <cell r="L43">
            <v>4.6541116427098697</v>
          </cell>
          <cell r="M43">
            <v>4.6541116427098697</v>
          </cell>
          <cell r="N43">
            <v>437.8905648792479</v>
          </cell>
          <cell r="O43">
            <v>0.62915394402035474</v>
          </cell>
          <cell r="P43">
            <v>120.73273186182797</v>
          </cell>
          <cell r="S43">
            <v>12.92</v>
          </cell>
          <cell r="U43">
            <v>0</v>
          </cell>
          <cell r="X43">
            <v>0</v>
          </cell>
          <cell r="Y43" t="str">
            <v/>
          </cell>
          <cell r="AA43">
            <v>0</v>
          </cell>
          <cell r="AB43" t="str">
            <v/>
          </cell>
          <cell r="AC43">
            <v>0</v>
          </cell>
          <cell r="AD43">
            <v>7.5556159999999997</v>
          </cell>
          <cell r="AE43">
            <v>24.104294214297553</v>
          </cell>
          <cell r="AF43">
            <v>24.104294214297553</v>
          </cell>
          <cell r="AG43">
            <v>25.396294214297555</v>
          </cell>
          <cell r="AH43">
            <v>146.12902607612551</v>
          </cell>
          <cell r="AI43">
            <v>3.93</v>
          </cell>
          <cell r="AJ43">
            <v>0.38</v>
          </cell>
          <cell r="AK43">
            <v>18</v>
          </cell>
          <cell r="AL43">
            <v>0.45</v>
          </cell>
          <cell r="AM43">
            <v>1.4E-2</v>
          </cell>
          <cell r="AN43">
            <v>0.36901016235351564</v>
          </cell>
          <cell r="AO43">
            <v>0.26806640625</v>
          </cell>
          <cell r="AP43">
            <v>0.8200225830078125</v>
          </cell>
          <cell r="AQ43">
            <v>1.0469238242441505</v>
          </cell>
          <cell r="AR43">
            <v>0.52562657530616341</v>
          </cell>
          <cell r="AS43">
            <v>0.41680087223403262</v>
          </cell>
          <cell r="AT43">
            <v>5.5863888571355602E-2</v>
          </cell>
          <cell r="AU43">
            <v>0.42487405092487124</v>
          </cell>
          <cell r="AV43">
            <v>1.0278688540258512</v>
          </cell>
          <cell r="AW43">
            <v>163.47547780848203</v>
          </cell>
          <cell r="AX43">
            <v>0.89388957925127732</v>
          </cell>
          <cell r="AY43">
            <v>176.46914278751129</v>
          </cell>
          <cell r="AZ43" t="str">
            <v>33°42'40''</v>
          </cell>
          <cell r="BA43">
            <v>4.4007882766342536</v>
          </cell>
          <cell r="BB43">
            <v>0</v>
          </cell>
          <cell r="BC43" t="str">
            <v/>
          </cell>
          <cell r="BD43" t="str">
            <v/>
          </cell>
          <cell r="BE43" t="str">
            <v/>
          </cell>
          <cell r="BF43">
            <v>0</v>
          </cell>
          <cell r="BG43">
            <v>0.34315939100466131</v>
          </cell>
          <cell r="BH43">
            <v>2.6666666666666665</v>
          </cell>
          <cell r="BI43">
            <v>1.2</v>
          </cell>
          <cell r="BJ43">
            <v>4.2089160445659177E-2</v>
          </cell>
          <cell r="BK43">
            <v>0.31015556669565919</v>
          </cell>
          <cell r="BL43">
            <v>1.5244101460617601E-2</v>
          </cell>
          <cell r="BM43">
            <v>0.39047960178753216</v>
          </cell>
          <cell r="BN43">
            <v>0.02</v>
          </cell>
          <cell r="BO43">
            <v>681.13300000000027</v>
          </cell>
          <cell r="BP43">
            <v>681.12300000000027</v>
          </cell>
          <cell r="BQ43">
            <v>681.58300000000031</v>
          </cell>
          <cell r="BR43">
            <v>681.57300000000032</v>
          </cell>
          <cell r="BS43">
            <v>684.70299999999997</v>
          </cell>
          <cell r="BT43">
            <v>684.57300000000009</v>
          </cell>
          <cell r="BU43" t="str">
            <v/>
          </cell>
          <cell r="BV43">
            <v>3.1199999999996635</v>
          </cell>
          <cell r="BW43">
            <v>2.9999999999997726</v>
          </cell>
          <cell r="BX43">
            <v>3.5699999999996637</v>
          </cell>
          <cell r="BY43">
            <v>450</v>
          </cell>
          <cell r="BZ43">
            <v>0.96250000000000002</v>
          </cell>
          <cell r="CA43">
            <v>0.5625</v>
          </cell>
          <cell r="CB43">
            <v>3.0599999999997181</v>
          </cell>
          <cell r="CC43">
            <v>2.2869584185782901</v>
          </cell>
          <cell r="CD43">
            <v>4449.1704021681926</v>
          </cell>
          <cell r="CE43">
            <v>2.786784652648655E-2</v>
          </cell>
          <cell r="CF43">
            <v>229.90973384351403</v>
          </cell>
          <cell r="CG43">
            <v>4679.0801360117066</v>
          </cell>
          <cell r="CH43">
            <v>1.5</v>
          </cell>
          <cell r="CI43">
            <v>4487</v>
          </cell>
          <cell r="CJ43">
            <v>1.5642122139553285</v>
          </cell>
          <cell r="CK43">
            <v>1.9</v>
          </cell>
          <cell r="CL43">
            <v>2</v>
          </cell>
          <cell r="CM43">
            <v>2</v>
          </cell>
        </row>
        <row r="44">
          <cell r="A44">
            <v>33</v>
          </cell>
          <cell r="F44" t="str">
            <v/>
          </cell>
          <cell r="G44" t="str">
            <v/>
          </cell>
          <cell r="J44" t="str">
            <v/>
          </cell>
          <cell r="K44" t="str">
            <v/>
          </cell>
          <cell r="L44" t="str">
            <v/>
          </cell>
          <cell r="M44" t="str">
            <v/>
          </cell>
          <cell r="N44" t="str">
            <v/>
          </cell>
          <cell r="O44" t="str">
            <v/>
          </cell>
          <cell r="P44" t="str">
            <v/>
          </cell>
          <cell r="S44" t="str">
            <v/>
          </cell>
          <cell r="U44" t="str">
            <v/>
          </cell>
          <cell r="X44">
            <v>0</v>
          </cell>
          <cell r="Y44" t="str">
            <v/>
          </cell>
          <cell r="AA44">
            <v>0</v>
          </cell>
          <cell r="AB44" t="str">
            <v/>
          </cell>
          <cell r="AC44" t="str">
            <v/>
          </cell>
          <cell r="AD44" t="str">
            <v/>
          </cell>
          <cell r="AE44" t="str">
            <v/>
          </cell>
          <cell r="AF44" t="str">
            <v/>
          </cell>
          <cell r="AG44" t="str">
            <v/>
          </cell>
          <cell r="AH44" t="str">
            <v/>
          </cell>
          <cell r="AI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t="str">
            <v/>
          </cell>
          <cell r="BM44" t="str">
            <v/>
          </cell>
          <cell r="BN44" t="str">
            <v/>
          </cell>
          <cell r="BO44">
            <v>681.12300000000027</v>
          </cell>
          <cell r="BP44" t="str">
            <v/>
          </cell>
          <cell r="BQ44">
            <v>681.12300000000027</v>
          </cell>
          <cell r="BR44" t="str">
            <v/>
          </cell>
          <cell r="BS44" t="str">
            <v/>
          </cell>
          <cell r="BT44" t="str">
            <v/>
          </cell>
          <cell r="BU44" t="str">
            <v/>
          </cell>
          <cell r="BV44" t="str">
            <v/>
          </cell>
          <cell r="BW44" t="str">
            <v/>
          </cell>
          <cell r="BX44" t="str">
            <v/>
          </cell>
          <cell r="BY44">
            <v>0</v>
          </cell>
          <cell r="BZ44">
            <v>0.4</v>
          </cell>
          <cell r="CA44">
            <v>0</v>
          </cell>
          <cell r="CB44">
            <v>0</v>
          </cell>
          <cell r="CC44">
            <v>0</v>
          </cell>
          <cell r="CD44">
            <v>0</v>
          </cell>
          <cell r="CE44" t="e">
            <v>#VALUE!</v>
          </cell>
          <cell r="CF44" t="e">
            <v>#VALUE!</v>
          </cell>
          <cell r="CG44" t="e">
            <v>#VALUE!</v>
          </cell>
          <cell r="CH44">
            <v>1.5</v>
          </cell>
          <cell r="CI44" t="e">
            <v>#VALUE!</v>
          </cell>
          <cell r="CJ44" t="e">
            <v>#VALUE!</v>
          </cell>
          <cell r="CK44" t="e">
            <v>#VALUE!</v>
          </cell>
          <cell r="CL44">
            <v>2</v>
          </cell>
          <cell r="CM44">
            <v>2</v>
          </cell>
        </row>
        <row r="45">
          <cell r="A45">
            <v>34</v>
          </cell>
          <cell r="F45" t="str">
            <v/>
          </cell>
          <cell r="G45" t="str">
            <v/>
          </cell>
          <cell r="J45" t="str">
            <v/>
          </cell>
          <cell r="K45" t="str">
            <v/>
          </cell>
          <cell r="L45" t="str">
            <v/>
          </cell>
          <cell r="M45" t="str">
            <v/>
          </cell>
          <cell r="N45" t="str">
            <v/>
          </cell>
          <cell r="O45" t="str">
            <v/>
          </cell>
          <cell r="P45" t="str">
            <v/>
          </cell>
          <cell r="S45" t="str">
            <v/>
          </cell>
          <cell r="U45" t="str">
            <v/>
          </cell>
          <cell r="X45">
            <v>0</v>
          </cell>
          <cell r="Y45" t="str">
            <v/>
          </cell>
          <cell r="AA45">
            <v>0</v>
          </cell>
          <cell r="AB45" t="str">
            <v/>
          </cell>
          <cell r="AC45" t="str">
            <v/>
          </cell>
          <cell r="AD45" t="str">
            <v/>
          </cell>
          <cell r="AE45" t="str">
            <v/>
          </cell>
          <cell r="AF45" t="str">
            <v/>
          </cell>
          <cell r="AG45" t="str">
            <v/>
          </cell>
          <cell r="AH45" t="str">
            <v/>
          </cell>
          <cell r="AI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BA45" t="str">
            <v/>
          </cell>
          <cell r="BB45" t="str">
            <v/>
          </cell>
          <cell r="BC45" t="str">
            <v/>
          </cell>
          <cell r="BD45" t="str">
            <v/>
          </cell>
          <cell r="BE45" t="str">
            <v/>
          </cell>
          <cell r="BF45" t="str">
            <v/>
          </cell>
          <cell r="BG45" t="str">
            <v/>
          </cell>
          <cell r="BH45" t="str">
            <v/>
          </cell>
          <cell r="BI45" t="str">
            <v/>
          </cell>
          <cell r="BJ45" t="str">
            <v/>
          </cell>
          <cell r="BK45" t="str">
            <v/>
          </cell>
          <cell r="BL45" t="str">
            <v/>
          </cell>
          <cell r="BM45" t="str">
            <v/>
          </cell>
          <cell r="BN45" t="str">
            <v/>
          </cell>
          <cell r="BO45">
            <v>0</v>
          </cell>
          <cell r="BP45" t="str">
            <v/>
          </cell>
          <cell r="BQ45">
            <v>0</v>
          </cell>
          <cell r="BR45" t="str">
            <v/>
          </cell>
          <cell r="BS45" t="str">
            <v/>
          </cell>
          <cell r="BT45" t="str">
            <v/>
          </cell>
          <cell r="BU45" t="str">
            <v/>
          </cell>
          <cell r="BV45" t="str">
            <v/>
          </cell>
          <cell r="BW45" t="str">
            <v/>
          </cell>
          <cell r="BX45" t="str">
            <v/>
          </cell>
          <cell r="BY45">
            <v>0</v>
          </cell>
          <cell r="BZ45">
            <v>0.4</v>
          </cell>
          <cell r="CA45">
            <v>0</v>
          </cell>
          <cell r="CB45">
            <v>0</v>
          </cell>
          <cell r="CC45">
            <v>0</v>
          </cell>
          <cell r="CD45">
            <v>0</v>
          </cell>
          <cell r="CE45" t="e">
            <v>#VALUE!</v>
          </cell>
          <cell r="CF45" t="e">
            <v>#VALUE!</v>
          </cell>
          <cell r="CG45" t="e">
            <v>#VALUE!</v>
          </cell>
          <cell r="CH45">
            <v>1.5</v>
          </cell>
          <cell r="CI45" t="e">
            <v>#VALUE!</v>
          </cell>
          <cell r="CJ45" t="e">
            <v>#VALUE!</v>
          </cell>
          <cell r="CK45" t="e">
            <v>#VALUE!</v>
          </cell>
          <cell r="CL45">
            <v>2</v>
          </cell>
          <cell r="CM45">
            <v>2</v>
          </cell>
        </row>
        <row r="46">
          <cell r="A46">
            <v>35</v>
          </cell>
          <cell r="F46" t="str">
            <v/>
          </cell>
          <cell r="G46" t="str">
            <v/>
          </cell>
          <cell r="J46" t="str">
            <v/>
          </cell>
          <cell r="K46" t="str">
            <v/>
          </cell>
          <cell r="L46" t="str">
            <v/>
          </cell>
          <cell r="M46" t="str">
            <v/>
          </cell>
          <cell r="N46" t="str">
            <v/>
          </cell>
          <cell r="O46" t="str">
            <v/>
          </cell>
          <cell r="P46" t="str">
            <v/>
          </cell>
          <cell r="S46" t="str">
            <v/>
          </cell>
          <cell r="U46" t="str">
            <v/>
          </cell>
          <cell r="X46">
            <v>0</v>
          </cell>
          <cell r="Y46" t="str">
            <v/>
          </cell>
          <cell r="AA46">
            <v>0</v>
          </cell>
          <cell r="AB46" t="str">
            <v/>
          </cell>
          <cell r="AC46" t="str">
            <v/>
          </cell>
          <cell r="AD46" t="str">
            <v/>
          </cell>
          <cell r="AE46" t="str">
            <v/>
          </cell>
          <cell r="AF46" t="str">
            <v/>
          </cell>
          <cell r="AG46" t="str">
            <v/>
          </cell>
          <cell r="AH46" t="str">
            <v/>
          </cell>
          <cell r="AI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t="str">
            <v/>
          </cell>
          <cell r="BM46" t="str">
            <v/>
          </cell>
          <cell r="BN46" t="str">
            <v/>
          </cell>
          <cell r="BO46">
            <v>0</v>
          </cell>
          <cell r="BP46" t="str">
            <v/>
          </cell>
          <cell r="BQ46">
            <v>0</v>
          </cell>
          <cell r="BR46" t="str">
            <v/>
          </cell>
          <cell r="BS46" t="str">
            <v/>
          </cell>
          <cell r="BT46" t="str">
            <v/>
          </cell>
          <cell r="BU46" t="str">
            <v/>
          </cell>
          <cell r="BV46" t="str">
            <v/>
          </cell>
          <cell r="BW46" t="str">
            <v/>
          </cell>
          <cell r="BX46" t="str">
            <v/>
          </cell>
          <cell r="BY46">
            <v>0</v>
          </cell>
          <cell r="BZ46">
            <v>0.4</v>
          </cell>
          <cell r="CA46">
            <v>0</v>
          </cell>
          <cell r="CB46">
            <v>0</v>
          </cell>
          <cell r="CC46">
            <v>0</v>
          </cell>
          <cell r="CD46">
            <v>0</v>
          </cell>
          <cell r="CE46" t="e">
            <v>#VALUE!</v>
          </cell>
          <cell r="CF46" t="e">
            <v>#VALUE!</v>
          </cell>
          <cell r="CG46" t="e">
            <v>#VALUE!</v>
          </cell>
          <cell r="CH46">
            <v>1.3</v>
          </cell>
          <cell r="CI46" t="e">
            <v>#VALUE!</v>
          </cell>
          <cell r="CJ46" t="e">
            <v>#VALUE!</v>
          </cell>
          <cell r="CK46" t="e">
            <v>#VALUE!</v>
          </cell>
          <cell r="CL46">
            <v>1</v>
          </cell>
          <cell r="CM46">
            <v>4</v>
          </cell>
        </row>
        <row r="47">
          <cell r="A47">
            <v>36</v>
          </cell>
          <cell r="F47" t="str">
            <v/>
          </cell>
          <cell r="G47" t="str">
            <v/>
          </cell>
          <cell r="J47" t="str">
            <v/>
          </cell>
          <cell r="L47" t="str">
            <v/>
          </cell>
          <cell r="M47" t="str">
            <v/>
          </cell>
          <cell r="N47" t="str">
            <v/>
          </cell>
          <cell r="O47" t="str">
            <v/>
          </cell>
          <cell r="P47" t="str">
            <v/>
          </cell>
          <cell r="S47" t="str">
            <v/>
          </cell>
          <cell r="U47" t="str">
            <v/>
          </cell>
          <cell r="X47">
            <v>0</v>
          </cell>
          <cell r="Y47" t="str">
            <v/>
          </cell>
          <cell r="AA47">
            <v>0</v>
          </cell>
          <cell r="AB47" t="str">
            <v/>
          </cell>
          <cell r="AC47" t="str">
            <v/>
          </cell>
          <cell r="AD47" t="str">
            <v/>
          </cell>
          <cell r="AE47" t="str">
            <v/>
          </cell>
          <cell r="AF47" t="str">
            <v/>
          </cell>
          <cell r="AG47" t="str">
            <v/>
          </cell>
          <cell r="AH47" t="str">
            <v/>
          </cell>
          <cell r="AI47" t="str">
            <v/>
          </cell>
          <cell r="AL47" t="str">
            <v/>
          </cell>
          <cell r="AM47" t="str">
            <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t="str">
            <v/>
          </cell>
          <cell r="BM47" t="str">
            <v/>
          </cell>
          <cell r="BN47" t="str">
            <v/>
          </cell>
          <cell r="BO47">
            <v>0</v>
          </cell>
          <cell r="BP47" t="str">
            <v/>
          </cell>
          <cell r="BQ47">
            <v>0</v>
          </cell>
          <cell r="BR47" t="str">
            <v/>
          </cell>
          <cell r="BS47" t="str">
            <v/>
          </cell>
          <cell r="BT47" t="str">
            <v/>
          </cell>
          <cell r="BU47" t="str">
            <v/>
          </cell>
          <cell r="BV47" t="str">
            <v/>
          </cell>
          <cell r="BW47" t="str">
            <v/>
          </cell>
          <cell r="BX47" t="str">
            <v/>
          </cell>
          <cell r="BY47">
            <v>0</v>
          </cell>
          <cell r="BZ47">
            <v>0.4</v>
          </cell>
          <cell r="CA47">
            <v>0</v>
          </cell>
          <cell r="CB47">
            <v>0</v>
          </cell>
          <cell r="CC47">
            <v>0</v>
          </cell>
          <cell r="CD47">
            <v>0</v>
          </cell>
          <cell r="CE47" t="e">
            <v>#VALUE!</v>
          </cell>
          <cell r="CF47" t="e">
            <v>#VALUE!</v>
          </cell>
          <cell r="CG47" t="e">
            <v>#VALUE!</v>
          </cell>
          <cell r="CH47">
            <v>1.5</v>
          </cell>
          <cell r="CI47" t="e">
            <v>#VALUE!</v>
          </cell>
          <cell r="CJ47" t="e">
            <v>#VALUE!</v>
          </cell>
          <cell r="CK47" t="e">
            <v>#VALUE!</v>
          </cell>
          <cell r="CL47">
            <v>1</v>
          </cell>
          <cell r="CM47">
            <v>2</v>
          </cell>
        </row>
        <row r="48">
          <cell r="A48">
            <v>37</v>
          </cell>
          <cell r="B48">
            <v>0</v>
          </cell>
          <cell r="C48">
            <v>0</v>
          </cell>
          <cell r="D48" t="b">
            <v>1</v>
          </cell>
          <cell r="E48">
            <v>0</v>
          </cell>
          <cell r="F48" t="str">
            <v/>
          </cell>
          <cell r="G48" t="str">
            <v/>
          </cell>
          <cell r="H48" t="b">
            <v>0</v>
          </cell>
          <cell r="I48">
            <v>0</v>
          </cell>
          <cell r="J48" t="str">
            <v/>
          </cell>
          <cell r="K48">
            <v>0</v>
          </cell>
          <cell r="L48" t="str">
            <v/>
          </cell>
          <cell r="M48" t="str">
            <v/>
          </cell>
          <cell r="N48" t="str">
            <v/>
          </cell>
          <cell r="O48" t="str">
            <v/>
          </cell>
          <cell r="P48" t="str">
            <v/>
          </cell>
          <cell r="Q48">
            <v>0</v>
          </cell>
          <cell r="R48" t="b">
            <v>1</v>
          </cell>
          <cell r="S48" t="str">
            <v/>
          </cell>
          <cell r="T48">
            <v>0</v>
          </cell>
          <cell r="U48" t="str">
            <v/>
          </cell>
          <cell r="V48">
            <v>0</v>
          </cell>
          <cell r="W48">
            <v>0</v>
          </cell>
          <cell r="X48">
            <v>0</v>
          </cell>
          <cell r="Y48" t="str">
            <v/>
          </cell>
          <cell r="Z48" t="b">
            <v>1</v>
          </cell>
          <cell r="AA48">
            <v>0</v>
          </cell>
          <cell r="AB48" t="str">
            <v/>
          </cell>
          <cell r="AC48" t="str">
            <v/>
          </cell>
          <cell r="AD48" t="str">
            <v/>
          </cell>
          <cell r="AE48" t="str">
            <v/>
          </cell>
          <cell r="AF48" t="str">
            <v/>
          </cell>
          <cell r="AG48" t="str">
            <v/>
          </cell>
          <cell r="AH48" t="str">
            <v/>
          </cell>
          <cell r="AI48" t="str">
            <v/>
          </cell>
          <cell r="AJ48">
            <v>4.170511198008438E-67</v>
          </cell>
          <cell r="AK48" t="str">
            <v>M. DE O. PREPARACIÓN MEZCLAS</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t="str">
            <v/>
          </cell>
          <cell r="BM48" t="str">
            <v/>
          </cell>
          <cell r="BN48" t="str">
            <v/>
          </cell>
          <cell r="BO48">
            <v>0</v>
          </cell>
          <cell r="BP48" t="str">
            <v/>
          </cell>
          <cell r="BQ48">
            <v>0</v>
          </cell>
          <cell r="BR48" t="str">
            <v/>
          </cell>
          <cell r="BS48" t="str">
            <v/>
          </cell>
          <cell r="BT48" t="str">
            <v/>
          </cell>
          <cell r="BU48" t="str">
            <v/>
          </cell>
          <cell r="BV48" t="str">
            <v/>
          </cell>
          <cell r="BW48" t="str">
            <v/>
          </cell>
          <cell r="BX48" t="str">
            <v/>
          </cell>
          <cell r="BY48">
            <v>0</v>
          </cell>
          <cell r="BZ48">
            <v>0.4</v>
          </cell>
          <cell r="CA48">
            <v>0</v>
          </cell>
          <cell r="CB48">
            <v>0</v>
          </cell>
          <cell r="CC48">
            <v>0</v>
          </cell>
          <cell r="CD48">
            <v>0</v>
          </cell>
          <cell r="CE48" t="e">
            <v>#VALUE!</v>
          </cell>
          <cell r="CF48" t="e">
            <v>#VALUE!</v>
          </cell>
          <cell r="CG48" t="e">
            <v>#VALUE!</v>
          </cell>
          <cell r="CH48">
            <v>1.3</v>
          </cell>
          <cell r="CI48" t="e">
            <v>#VALUE!</v>
          </cell>
          <cell r="CJ48" t="e">
            <v>#VALUE!</v>
          </cell>
          <cell r="CK48" t="e">
            <v>#VALUE!</v>
          </cell>
          <cell r="CL48">
            <v>1</v>
          </cell>
          <cell r="CM48">
            <v>4</v>
          </cell>
        </row>
        <row r="49">
          <cell r="A49">
            <v>38</v>
          </cell>
          <cell r="F49" t="str">
            <v/>
          </cell>
          <cell r="G49" t="str">
            <v/>
          </cell>
          <cell r="J49" t="str">
            <v/>
          </cell>
          <cell r="L49" t="str">
            <v/>
          </cell>
          <cell r="M49" t="str">
            <v/>
          </cell>
          <cell r="N49" t="str">
            <v/>
          </cell>
          <cell r="O49" t="str">
            <v/>
          </cell>
          <cell r="P49" t="str">
            <v/>
          </cell>
          <cell r="S49" t="str">
            <v/>
          </cell>
          <cell r="U49" t="str">
            <v/>
          </cell>
          <cell r="X49">
            <v>0</v>
          </cell>
          <cell r="Y49" t="str">
            <v/>
          </cell>
          <cell r="AA49">
            <v>0</v>
          </cell>
          <cell r="AB49" t="str">
            <v/>
          </cell>
          <cell r="AC49" t="str">
            <v/>
          </cell>
          <cell r="AD49" t="str">
            <v/>
          </cell>
          <cell r="AE49" t="str">
            <v/>
          </cell>
          <cell r="AF49" t="str">
            <v/>
          </cell>
          <cell r="AG49" t="str">
            <v/>
          </cell>
          <cell r="AH49" t="str">
            <v/>
          </cell>
          <cell r="AI49" t="str">
            <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t="str">
            <v/>
          </cell>
          <cell r="BM49" t="str">
            <v/>
          </cell>
          <cell r="BN49" t="str">
            <v/>
          </cell>
          <cell r="BO49">
            <v>0</v>
          </cell>
          <cell r="BP49" t="str">
            <v/>
          </cell>
          <cell r="BQ49">
            <v>0</v>
          </cell>
          <cell r="BR49" t="str">
            <v/>
          </cell>
          <cell r="BS49" t="str">
            <v/>
          </cell>
          <cell r="BT49" t="str">
            <v/>
          </cell>
          <cell r="BU49" t="str">
            <v/>
          </cell>
          <cell r="BV49" t="str">
            <v/>
          </cell>
          <cell r="BW49" t="str">
            <v/>
          </cell>
          <cell r="BX49" t="str">
            <v/>
          </cell>
          <cell r="BY49">
            <v>0</v>
          </cell>
          <cell r="BZ49">
            <v>0.4</v>
          </cell>
          <cell r="CA49">
            <v>0</v>
          </cell>
          <cell r="CB49">
            <v>0</v>
          </cell>
          <cell r="CC49">
            <v>0</v>
          </cell>
          <cell r="CD49">
            <v>0</v>
          </cell>
          <cell r="CE49" t="e">
            <v>#VALUE!</v>
          </cell>
          <cell r="CF49" t="e">
            <v>#VALUE!</v>
          </cell>
          <cell r="CG49" t="e">
            <v>#VALUE!</v>
          </cell>
          <cell r="CH49">
            <v>1.3</v>
          </cell>
          <cell r="CI49" t="e">
            <v>#VALUE!</v>
          </cell>
          <cell r="CJ49" t="e">
            <v>#VALUE!</v>
          </cell>
          <cell r="CK49" t="e">
            <v>#VALUE!</v>
          </cell>
          <cell r="CL49">
            <v>1</v>
          </cell>
          <cell r="CM49">
            <v>4</v>
          </cell>
        </row>
        <row r="50">
          <cell r="A50">
            <v>39</v>
          </cell>
          <cell r="F50" t="str">
            <v/>
          </cell>
          <cell r="G50" t="str">
            <v/>
          </cell>
          <cell r="J50" t="str">
            <v/>
          </cell>
          <cell r="L50" t="str">
            <v/>
          </cell>
          <cell r="M50" t="str">
            <v/>
          </cell>
          <cell r="N50" t="str">
            <v/>
          </cell>
          <cell r="O50" t="str">
            <v/>
          </cell>
          <cell r="P50" t="str">
            <v/>
          </cell>
          <cell r="S50" t="str">
            <v/>
          </cell>
          <cell r="U50" t="str">
            <v/>
          </cell>
          <cell r="X50">
            <v>0</v>
          </cell>
          <cell r="Y50" t="str">
            <v/>
          </cell>
          <cell r="AA50">
            <v>0</v>
          </cell>
          <cell r="AB50" t="str">
            <v/>
          </cell>
          <cell r="AC50" t="str">
            <v/>
          </cell>
          <cell r="AD50" t="str">
            <v/>
          </cell>
          <cell r="AE50" t="str">
            <v/>
          </cell>
          <cell r="AF50" t="str">
            <v/>
          </cell>
          <cell r="AG50" t="str">
            <v/>
          </cell>
          <cell r="AH50" t="str">
            <v/>
          </cell>
          <cell r="AI50" t="str">
            <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t="str">
            <v/>
          </cell>
          <cell r="BM50" t="str">
            <v/>
          </cell>
          <cell r="BN50" t="str">
            <v/>
          </cell>
          <cell r="BO50">
            <v>0</v>
          </cell>
          <cell r="BP50" t="str">
            <v/>
          </cell>
          <cell r="BQ50">
            <v>0</v>
          </cell>
          <cell r="BR50" t="str">
            <v/>
          </cell>
          <cell r="BS50" t="str">
            <v/>
          </cell>
          <cell r="BT50" t="str">
            <v/>
          </cell>
          <cell r="BU50" t="str">
            <v/>
          </cell>
          <cell r="BV50" t="str">
            <v/>
          </cell>
          <cell r="BW50" t="str">
            <v/>
          </cell>
          <cell r="BX50" t="str">
            <v/>
          </cell>
          <cell r="BY50">
            <v>0</v>
          </cell>
          <cell r="BZ50">
            <v>0.4</v>
          </cell>
          <cell r="CA50">
            <v>0</v>
          </cell>
          <cell r="CB50">
            <v>0</v>
          </cell>
          <cell r="CC50">
            <v>0</v>
          </cell>
          <cell r="CD50">
            <v>0</v>
          </cell>
          <cell r="CE50" t="e">
            <v>#VALUE!</v>
          </cell>
          <cell r="CF50" t="e">
            <v>#VALUE!</v>
          </cell>
          <cell r="CG50" t="e">
            <v>#VALUE!</v>
          </cell>
          <cell r="CH50">
            <v>1.5</v>
          </cell>
          <cell r="CI50" t="e">
            <v>#VALUE!</v>
          </cell>
          <cell r="CJ50" t="e">
            <v>#VALUE!</v>
          </cell>
          <cell r="CK50" t="e">
            <v>#VALUE!</v>
          </cell>
          <cell r="CL50">
            <v>2</v>
          </cell>
          <cell r="CM50">
            <v>2</v>
          </cell>
        </row>
        <row r="51">
          <cell r="A51">
            <v>40</v>
          </cell>
          <cell r="F51" t="str">
            <v/>
          </cell>
          <cell r="G51" t="str">
            <v/>
          </cell>
          <cell r="J51" t="str">
            <v/>
          </cell>
          <cell r="L51" t="str">
            <v/>
          </cell>
          <cell r="M51" t="str">
            <v/>
          </cell>
          <cell r="N51" t="str">
            <v/>
          </cell>
          <cell r="O51" t="str">
            <v/>
          </cell>
          <cell r="P51" t="str">
            <v/>
          </cell>
          <cell r="S51" t="str">
            <v/>
          </cell>
          <cell r="U51" t="str">
            <v/>
          </cell>
          <cell r="X51">
            <v>0</v>
          </cell>
          <cell r="Y51" t="str">
            <v/>
          </cell>
          <cell r="AA51">
            <v>0</v>
          </cell>
          <cell r="AB51" t="str">
            <v/>
          </cell>
          <cell r="AC51" t="str">
            <v/>
          </cell>
          <cell r="AD51" t="str">
            <v/>
          </cell>
          <cell r="AE51" t="str">
            <v/>
          </cell>
          <cell r="AF51" t="str">
            <v/>
          </cell>
          <cell r="AG51" t="str">
            <v/>
          </cell>
          <cell r="AH51" t="str">
            <v/>
          </cell>
          <cell r="AI51" t="str">
            <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BA51" t="str">
            <v/>
          </cell>
          <cell r="BB51" t="str">
            <v/>
          </cell>
          <cell r="BC51" t="str">
            <v/>
          </cell>
          <cell r="BD51" t="str">
            <v/>
          </cell>
          <cell r="BE51" t="str">
            <v/>
          </cell>
          <cell r="BF51" t="str">
            <v/>
          </cell>
          <cell r="BG51" t="str">
            <v/>
          </cell>
          <cell r="BH51" t="str">
            <v/>
          </cell>
          <cell r="BI51" t="str">
            <v/>
          </cell>
          <cell r="BJ51" t="str">
            <v/>
          </cell>
          <cell r="BK51" t="str">
            <v/>
          </cell>
          <cell r="BL51" t="str">
            <v/>
          </cell>
          <cell r="BM51" t="str">
            <v/>
          </cell>
          <cell r="BN51" t="str">
            <v/>
          </cell>
          <cell r="BO51">
            <v>0</v>
          </cell>
          <cell r="BP51" t="str">
            <v/>
          </cell>
          <cell r="BQ51">
            <v>0</v>
          </cell>
          <cell r="BR51" t="str">
            <v/>
          </cell>
          <cell r="BS51" t="str">
            <v/>
          </cell>
          <cell r="BT51" t="str">
            <v/>
          </cell>
          <cell r="BU51" t="str">
            <v/>
          </cell>
          <cell r="BV51" t="str">
            <v/>
          </cell>
          <cell r="BW51" t="str">
            <v/>
          </cell>
          <cell r="BX51" t="str">
            <v/>
          </cell>
          <cell r="BY51">
            <v>0</v>
          </cell>
          <cell r="BZ51">
            <v>0.4</v>
          </cell>
          <cell r="CA51">
            <v>0</v>
          </cell>
          <cell r="CB51">
            <v>0</v>
          </cell>
          <cell r="CC51">
            <v>0</v>
          </cell>
          <cell r="CD51">
            <v>0</v>
          </cell>
          <cell r="CE51" t="e">
            <v>#VALUE!</v>
          </cell>
          <cell r="CF51" t="e">
            <v>#VALUE!</v>
          </cell>
          <cell r="CG51" t="e">
            <v>#VALUE!</v>
          </cell>
          <cell r="CH51">
            <v>1.5</v>
          </cell>
          <cell r="CI51" t="e">
            <v>#VALUE!</v>
          </cell>
          <cell r="CJ51" t="e">
            <v>#VALUE!</v>
          </cell>
          <cell r="CK51" t="e">
            <v>#VALUE!</v>
          </cell>
          <cell r="CL51">
            <v>2</v>
          </cell>
          <cell r="CM51">
            <v>2</v>
          </cell>
        </row>
        <row r="52">
          <cell r="A52">
            <v>41</v>
          </cell>
          <cell r="F52" t="str">
            <v/>
          </cell>
          <cell r="G52" t="str">
            <v/>
          </cell>
          <cell r="J52" t="str">
            <v/>
          </cell>
          <cell r="L52" t="str">
            <v/>
          </cell>
          <cell r="M52" t="str">
            <v/>
          </cell>
          <cell r="N52" t="str">
            <v/>
          </cell>
          <cell r="O52" t="str">
            <v/>
          </cell>
          <cell r="P52" t="str">
            <v/>
          </cell>
          <cell r="S52" t="str">
            <v/>
          </cell>
          <cell r="U52" t="str">
            <v/>
          </cell>
          <cell r="X52">
            <v>0</v>
          </cell>
          <cell r="Y52" t="str">
            <v/>
          </cell>
          <cell r="AA52">
            <v>0</v>
          </cell>
          <cell r="AB52" t="str">
            <v/>
          </cell>
          <cell r="AC52" t="str">
            <v/>
          </cell>
          <cell r="AD52" t="str">
            <v/>
          </cell>
          <cell r="AE52" t="str">
            <v/>
          </cell>
          <cell r="AF52" t="str">
            <v/>
          </cell>
          <cell r="AG52" t="str">
            <v/>
          </cell>
          <cell r="AH52" t="str">
            <v/>
          </cell>
          <cell r="AI52" t="str">
            <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t="str">
            <v/>
          </cell>
          <cell r="BM52" t="str">
            <v/>
          </cell>
          <cell r="BN52" t="str">
            <v/>
          </cell>
          <cell r="BO52">
            <v>0</v>
          </cell>
          <cell r="BP52" t="str">
            <v/>
          </cell>
          <cell r="BQ52">
            <v>0</v>
          </cell>
          <cell r="BR52" t="str">
            <v/>
          </cell>
          <cell r="BS52" t="str">
            <v/>
          </cell>
          <cell r="BT52" t="str">
            <v/>
          </cell>
          <cell r="BU52" t="str">
            <v/>
          </cell>
          <cell r="BV52" t="str">
            <v/>
          </cell>
          <cell r="BW52" t="str">
            <v/>
          </cell>
          <cell r="BX52" t="str">
            <v/>
          </cell>
          <cell r="BY52">
            <v>0</v>
          </cell>
          <cell r="BZ52">
            <v>0.4</v>
          </cell>
          <cell r="CA52">
            <v>0</v>
          </cell>
          <cell r="CB52">
            <v>0</v>
          </cell>
          <cell r="CC52">
            <v>0</v>
          </cell>
          <cell r="CD52">
            <v>0</v>
          </cell>
          <cell r="CE52" t="e">
            <v>#VALUE!</v>
          </cell>
          <cell r="CF52" t="e">
            <v>#VALUE!</v>
          </cell>
          <cell r="CG52" t="e">
            <v>#VALUE!</v>
          </cell>
          <cell r="CH52">
            <v>1.3</v>
          </cell>
          <cell r="CI52" t="e">
            <v>#VALUE!</v>
          </cell>
          <cell r="CJ52" t="e">
            <v>#VALUE!</v>
          </cell>
          <cell r="CK52" t="e">
            <v>#VALUE!</v>
          </cell>
          <cell r="CL52">
            <v>5</v>
          </cell>
          <cell r="CM52">
            <v>4</v>
          </cell>
        </row>
        <row r="53">
          <cell r="A53">
            <v>42</v>
          </cell>
          <cell r="F53" t="str">
            <v/>
          </cell>
          <cell r="G53" t="str">
            <v/>
          </cell>
          <cell r="J53" t="str">
            <v/>
          </cell>
          <cell r="L53" t="str">
            <v/>
          </cell>
          <cell r="M53" t="str">
            <v/>
          </cell>
          <cell r="N53" t="str">
            <v/>
          </cell>
          <cell r="O53" t="str">
            <v/>
          </cell>
          <cell r="P53" t="str">
            <v/>
          </cell>
          <cell r="S53" t="str">
            <v/>
          </cell>
          <cell r="U53" t="str">
            <v/>
          </cell>
          <cell r="X53">
            <v>0</v>
          </cell>
          <cell r="Y53" t="str">
            <v/>
          </cell>
          <cell r="AA53">
            <v>0</v>
          </cell>
          <cell r="AB53" t="str">
            <v/>
          </cell>
          <cell r="AC53" t="str">
            <v/>
          </cell>
          <cell r="AD53" t="str">
            <v/>
          </cell>
          <cell r="AE53" t="str">
            <v/>
          </cell>
          <cell r="AF53" t="str">
            <v/>
          </cell>
          <cell r="AG53" t="str">
            <v/>
          </cell>
          <cell r="AH53" t="str">
            <v/>
          </cell>
          <cell r="AI53" t="str">
            <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t="str">
            <v/>
          </cell>
          <cell r="BM53" t="str">
            <v/>
          </cell>
          <cell r="BN53" t="str">
            <v/>
          </cell>
          <cell r="BO53">
            <v>0</v>
          </cell>
          <cell r="BP53" t="str">
            <v/>
          </cell>
          <cell r="BQ53">
            <v>0</v>
          </cell>
          <cell r="BR53" t="str">
            <v/>
          </cell>
          <cell r="BS53" t="str">
            <v/>
          </cell>
          <cell r="BT53" t="str">
            <v/>
          </cell>
          <cell r="BU53" t="str">
            <v/>
          </cell>
          <cell r="BV53" t="str">
            <v/>
          </cell>
          <cell r="BW53" t="str">
            <v/>
          </cell>
          <cell r="BX53" t="str">
            <v/>
          </cell>
          <cell r="BY53">
            <v>0</v>
          </cell>
          <cell r="BZ53">
            <v>0.4</v>
          </cell>
          <cell r="CA53">
            <v>0</v>
          </cell>
          <cell r="CB53">
            <v>0</v>
          </cell>
          <cell r="CC53">
            <v>0</v>
          </cell>
          <cell r="CD53">
            <v>0</v>
          </cell>
          <cell r="CE53" t="e">
            <v>#VALUE!</v>
          </cell>
          <cell r="CF53" t="e">
            <v>#VALUE!</v>
          </cell>
          <cell r="CG53" t="e">
            <v>#VALUE!</v>
          </cell>
          <cell r="CH53">
            <v>1.3</v>
          </cell>
          <cell r="CI53" t="e">
            <v>#VALUE!</v>
          </cell>
          <cell r="CJ53" t="e">
            <v>#VALUE!</v>
          </cell>
          <cell r="CK53" t="e">
            <v>#VALUE!</v>
          </cell>
          <cell r="CL53">
            <v>5</v>
          </cell>
          <cell r="CM53">
            <v>4</v>
          </cell>
        </row>
        <row r="54">
          <cell r="A54">
            <v>43</v>
          </cell>
          <cell r="F54" t="str">
            <v/>
          </cell>
          <cell r="G54" t="str">
            <v/>
          </cell>
          <cell r="J54" t="str">
            <v/>
          </cell>
          <cell r="L54" t="str">
            <v/>
          </cell>
          <cell r="M54" t="str">
            <v/>
          </cell>
          <cell r="N54" t="str">
            <v/>
          </cell>
          <cell r="O54" t="str">
            <v/>
          </cell>
          <cell r="P54" t="str">
            <v/>
          </cell>
          <cell r="S54" t="str">
            <v/>
          </cell>
          <cell r="U54" t="str">
            <v/>
          </cell>
          <cell r="X54">
            <v>0</v>
          </cell>
          <cell r="Y54" t="str">
            <v/>
          </cell>
          <cell r="AA54">
            <v>0</v>
          </cell>
          <cell r="AB54" t="str">
            <v/>
          </cell>
          <cell r="AC54" t="str">
            <v/>
          </cell>
          <cell r="AD54" t="str">
            <v/>
          </cell>
          <cell r="AE54" t="str">
            <v/>
          </cell>
          <cell r="AF54" t="str">
            <v/>
          </cell>
          <cell r="AG54" t="str">
            <v/>
          </cell>
          <cell r="AH54" t="str">
            <v/>
          </cell>
          <cell r="AI54" t="str">
            <v/>
          </cell>
          <cell r="AL54" t="str">
            <v/>
          </cell>
          <cell r="AM54" t="str">
            <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t="str">
            <v/>
          </cell>
          <cell r="BM54" t="str">
            <v/>
          </cell>
          <cell r="BN54" t="str">
            <v/>
          </cell>
          <cell r="BO54">
            <v>0</v>
          </cell>
          <cell r="BP54" t="str">
            <v/>
          </cell>
          <cell r="BQ54">
            <v>0</v>
          </cell>
          <cell r="BR54" t="str">
            <v/>
          </cell>
          <cell r="BS54" t="str">
            <v/>
          </cell>
          <cell r="BT54" t="str">
            <v/>
          </cell>
          <cell r="BU54" t="str">
            <v/>
          </cell>
          <cell r="BV54" t="str">
            <v/>
          </cell>
          <cell r="BW54" t="str">
            <v/>
          </cell>
          <cell r="BX54" t="str">
            <v/>
          </cell>
          <cell r="BY54">
            <v>0</v>
          </cell>
          <cell r="BZ54">
            <v>0.4</v>
          </cell>
          <cell r="CA54">
            <v>0</v>
          </cell>
          <cell r="CB54">
            <v>0</v>
          </cell>
          <cell r="CC54">
            <v>0</v>
          </cell>
          <cell r="CD54">
            <v>0</v>
          </cell>
          <cell r="CE54" t="e">
            <v>#VALUE!</v>
          </cell>
          <cell r="CF54" t="e">
            <v>#VALUE!</v>
          </cell>
          <cell r="CG54" t="e">
            <v>#VALUE!</v>
          </cell>
          <cell r="CH54">
            <v>1.3</v>
          </cell>
          <cell r="CI54" t="e">
            <v>#VALUE!</v>
          </cell>
          <cell r="CJ54" t="e">
            <v>#VALUE!</v>
          </cell>
          <cell r="CK54" t="e">
            <v>#VALUE!</v>
          </cell>
          <cell r="CL54">
            <v>1</v>
          </cell>
          <cell r="CM54">
            <v>4</v>
          </cell>
        </row>
        <row r="55">
          <cell r="A55">
            <v>44</v>
          </cell>
          <cell r="F55" t="str">
            <v/>
          </cell>
          <cell r="G55" t="str">
            <v/>
          </cell>
          <cell r="J55" t="str">
            <v/>
          </cell>
          <cell r="L55" t="str">
            <v/>
          </cell>
          <cell r="M55" t="str">
            <v/>
          </cell>
          <cell r="N55" t="str">
            <v/>
          </cell>
          <cell r="O55" t="str">
            <v/>
          </cell>
          <cell r="P55" t="str">
            <v/>
          </cell>
          <cell r="S55" t="str">
            <v/>
          </cell>
          <cell r="U55" t="str">
            <v/>
          </cell>
          <cell r="X55">
            <v>0</v>
          </cell>
          <cell r="Y55" t="str">
            <v/>
          </cell>
          <cell r="AA55">
            <v>0</v>
          </cell>
          <cell r="AB55" t="str">
            <v/>
          </cell>
          <cell r="AC55" t="str">
            <v/>
          </cell>
          <cell r="AD55" t="str">
            <v/>
          </cell>
          <cell r="AE55" t="str">
            <v/>
          </cell>
          <cell r="AF55" t="str">
            <v/>
          </cell>
          <cell r="AG55" t="str">
            <v/>
          </cell>
          <cell r="AH55" t="str">
            <v/>
          </cell>
          <cell r="AI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t="str">
            <v/>
          </cell>
          <cell r="BM55" t="str">
            <v/>
          </cell>
          <cell r="BN55" t="str">
            <v/>
          </cell>
          <cell r="BO55">
            <v>0</v>
          </cell>
          <cell r="BP55" t="str">
            <v/>
          </cell>
          <cell r="BQ55">
            <v>0</v>
          </cell>
          <cell r="BR55" t="str">
            <v/>
          </cell>
          <cell r="BS55" t="str">
            <v/>
          </cell>
          <cell r="BT55" t="str">
            <v/>
          </cell>
          <cell r="BU55" t="str">
            <v/>
          </cell>
          <cell r="BV55" t="str">
            <v/>
          </cell>
          <cell r="BW55" t="str">
            <v/>
          </cell>
          <cell r="BX55" t="str">
            <v/>
          </cell>
          <cell r="BY55">
            <v>0</v>
          </cell>
          <cell r="BZ55">
            <v>0.4</v>
          </cell>
          <cell r="CA55">
            <v>0</v>
          </cell>
          <cell r="CB55">
            <v>0</v>
          </cell>
          <cell r="CC55">
            <v>0</v>
          </cell>
          <cell r="CD55">
            <v>0</v>
          </cell>
          <cell r="CE55" t="e">
            <v>#VALUE!</v>
          </cell>
          <cell r="CF55" t="e">
            <v>#VALUE!</v>
          </cell>
          <cell r="CG55" t="e">
            <v>#VALUE!</v>
          </cell>
          <cell r="CH55">
            <v>1.3</v>
          </cell>
          <cell r="CI55" t="e">
            <v>#VALUE!</v>
          </cell>
          <cell r="CJ55" t="e">
            <v>#VALUE!</v>
          </cell>
          <cell r="CK55" t="e">
            <v>#VALUE!</v>
          </cell>
          <cell r="CL55">
            <v>5</v>
          </cell>
          <cell r="CM55">
            <v>4</v>
          </cell>
        </row>
        <row r="56">
          <cell r="A56">
            <v>45</v>
          </cell>
          <cell r="F56" t="str">
            <v/>
          </cell>
          <cell r="G56" t="str">
            <v/>
          </cell>
          <cell r="J56" t="str">
            <v/>
          </cell>
          <cell r="L56" t="str">
            <v/>
          </cell>
          <cell r="M56" t="str">
            <v/>
          </cell>
          <cell r="N56" t="str">
            <v/>
          </cell>
          <cell r="O56" t="str">
            <v/>
          </cell>
          <cell r="P56" t="str">
            <v/>
          </cell>
          <cell r="S56" t="str">
            <v/>
          </cell>
          <cell r="U56" t="str">
            <v/>
          </cell>
          <cell r="X56">
            <v>0</v>
          </cell>
          <cell r="Y56" t="str">
            <v/>
          </cell>
          <cell r="AA56">
            <v>0</v>
          </cell>
          <cell r="AB56" t="str">
            <v/>
          </cell>
          <cell r="AC56" t="str">
            <v/>
          </cell>
          <cell r="AD56" t="str">
            <v/>
          </cell>
          <cell r="AE56" t="str">
            <v/>
          </cell>
          <cell r="AF56" t="str">
            <v/>
          </cell>
          <cell r="AG56" t="str">
            <v/>
          </cell>
          <cell r="AH56" t="str">
            <v/>
          </cell>
          <cell r="AI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t="str">
            <v/>
          </cell>
          <cell r="BM56" t="str">
            <v/>
          </cell>
          <cell r="BN56" t="str">
            <v/>
          </cell>
          <cell r="BO56">
            <v>0</v>
          </cell>
          <cell r="BP56" t="str">
            <v/>
          </cell>
          <cell r="BQ56">
            <v>0</v>
          </cell>
          <cell r="BR56" t="str">
            <v/>
          </cell>
          <cell r="BS56" t="str">
            <v/>
          </cell>
          <cell r="BT56" t="str">
            <v/>
          </cell>
          <cell r="BU56" t="str">
            <v/>
          </cell>
          <cell r="BV56" t="str">
            <v/>
          </cell>
          <cell r="BW56" t="str">
            <v/>
          </cell>
          <cell r="BX56" t="str">
            <v/>
          </cell>
          <cell r="BY56">
            <v>0</v>
          </cell>
          <cell r="BZ56">
            <v>0.4</v>
          </cell>
          <cell r="CA56">
            <v>0</v>
          </cell>
          <cell r="CB56">
            <v>0</v>
          </cell>
          <cell r="CC56">
            <v>0</v>
          </cell>
          <cell r="CD56">
            <v>0</v>
          </cell>
          <cell r="CE56" t="e">
            <v>#VALUE!</v>
          </cell>
          <cell r="CF56" t="e">
            <v>#VALUE!</v>
          </cell>
          <cell r="CG56" t="e">
            <v>#VALUE!</v>
          </cell>
          <cell r="CH56">
            <v>1.3</v>
          </cell>
          <cell r="CI56" t="e">
            <v>#VALUE!</v>
          </cell>
          <cell r="CJ56" t="e">
            <v>#VALUE!</v>
          </cell>
          <cell r="CK56" t="e">
            <v>#VALUE!</v>
          </cell>
          <cell r="CL56">
            <v>5</v>
          </cell>
          <cell r="CM56">
            <v>4</v>
          </cell>
        </row>
        <row r="57">
          <cell r="A57">
            <v>46</v>
          </cell>
          <cell r="F57" t="str">
            <v/>
          </cell>
          <cell r="G57" t="str">
            <v/>
          </cell>
          <cell r="J57" t="str">
            <v/>
          </cell>
          <cell r="L57" t="str">
            <v/>
          </cell>
          <cell r="M57" t="str">
            <v/>
          </cell>
          <cell r="N57" t="str">
            <v/>
          </cell>
          <cell r="O57" t="str">
            <v/>
          </cell>
          <cell r="P57" t="str">
            <v/>
          </cell>
          <cell r="S57" t="str">
            <v/>
          </cell>
          <cell r="U57" t="str">
            <v/>
          </cell>
          <cell r="X57">
            <v>0</v>
          </cell>
          <cell r="Y57" t="str">
            <v/>
          </cell>
          <cell r="AA57">
            <v>0</v>
          </cell>
          <cell r="AB57" t="str">
            <v/>
          </cell>
          <cell r="AC57" t="str">
            <v/>
          </cell>
          <cell r="AD57" t="str">
            <v/>
          </cell>
          <cell r="AE57" t="str">
            <v/>
          </cell>
          <cell r="AF57" t="str">
            <v/>
          </cell>
          <cell r="AG57" t="str">
            <v/>
          </cell>
          <cell r="AH57" t="str">
            <v/>
          </cell>
          <cell r="AI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t="str">
            <v/>
          </cell>
          <cell r="BM57" t="str">
            <v/>
          </cell>
          <cell r="BN57" t="str">
            <v/>
          </cell>
          <cell r="BO57">
            <v>0</v>
          </cell>
          <cell r="BP57" t="str">
            <v/>
          </cell>
          <cell r="BQ57">
            <v>0</v>
          </cell>
          <cell r="BR57" t="str">
            <v/>
          </cell>
          <cell r="BS57" t="str">
            <v/>
          </cell>
          <cell r="BT57" t="str">
            <v/>
          </cell>
          <cell r="BU57" t="str">
            <v/>
          </cell>
          <cell r="BV57" t="str">
            <v/>
          </cell>
          <cell r="BW57" t="str">
            <v/>
          </cell>
          <cell r="BX57" t="str">
            <v/>
          </cell>
          <cell r="BY57">
            <v>0</v>
          </cell>
          <cell r="BZ57">
            <v>0.4</v>
          </cell>
          <cell r="CA57">
            <v>0</v>
          </cell>
          <cell r="CB57">
            <v>0</v>
          </cell>
          <cell r="CC57">
            <v>0</v>
          </cell>
          <cell r="CD57">
            <v>0</v>
          </cell>
          <cell r="CE57" t="e">
            <v>#VALUE!</v>
          </cell>
          <cell r="CF57" t="e">
            <v>#VALUE!</v>
          </cell>
          <cell r="CG57" t="e">
            <v>#VALUE!</v>
          </cell>
          <cell r="CH57">
            <v>1.3</v>
          </cell>
          <cell r="CI57" t="e">
            <v>#VALUE!</v>
          </cell>
          <cell r="CJ57" t="e">
            <v>#VALUE!</v>
          </cell>
          <cell r="CK57" t="e">
            <v>#VALUE!</v>
          </cell>
          <cell r="CL57">
            <v>5</v>
          </cell>
          <cell r="CM57">
            <v>4</v>
          </cell>
        </row>
        <row r="58">
          <cell r="A58">
            <v>47</v>
          </cell>
          <cell r="F58" t="str">
            <v/>
          </cell>
          <cell r="G58" t="str">
            <v/>
          </cell>
          <cell r="J58" t="str">
            <v/>
          </cell>
          <cell r="L58" t="str">
            <v/>
          </cell>
          <cell r="M58" t="str">
            <v/>
          </cell>
          <cell r="N58" t="str">
            <v/>
          </cell>
          <cell r="O58" t="str">
            <v/>
          </cell>
          <cell r="P58" t="str">
            <v/>
          </cell>
          <cell r="S58" t="str">
            <v/>
          </cell>
          <cell r="U58" t="str">
            <v/>
          </cell>
          <cell r="X58">
            <v>0</v>
          </cell>
          <cell r="Y58" t="str">
            <v/>
          </cell>
          <cell r="AA58">
            <v>0</v>
          </cell>
          <cell r="AB58" t="str">
            <v/>
          </cell>
          <cell r="AC58" t="str">
            <v/>
          </cell>
          <cell r="AD58" t="str">
            <v/>
          </cell>
          <cell r="AE58" t="str">
            <v/>
          </cell>
          <cell r="AF58" t="str">
            <v/>
          </cell>
          <cell r="AG58" t="str">
            <v/>
          </cell>
          <cell r="AH58" t="str">
            <v/>
          </cell>
          <cell r="AI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t="str">
            <v/>
          </cell>
          <cell r="BM58" t="str">
            <v/>
          </cell>
          <cell r="BN58" t="str">
            <v/>
          </cell>
          <cell r="BO58">
            <v>0</v>
          </cell>
          <cell r="BP58" t="str">
            <v/>
          </cell>
          <cell r="BQ58">
            <v>0</v>
          </cell>
          <cell r="BR58" t="str">
            <v/>
          </cell>
          <cell r="BS58" t="str">
            <v/>
          </cell>
          <cell r="BT58" t="str">
            <v/>
          </cell>
          <cell r="BU58" t="str">
            <v/>
          </cell>
          <cell r="BV58" t="str">
            <v/>
          </cell>
          <cell r="BW58" t="str">
            <v/>
          </cell>
          <cell r="BX58" t="str">
            <v/>
          </cell>
          <cell r="BY58">
            <v>0</v>
          </cell>
          <cell r="BZ58">
            <v>0.4</v>
          </cell>
          <cell r="CA58">
            <v>0</v>
          </cell>
          <cell r="CB58">
            <v>0</v>
          </cell>
          <cell r="CC58">
            <v>0</v>
          </cell>
          <cell r="CD58">
            <v>0</v>
          </cell>
          <cell r="CE58" t="e">
            <v>#VALUE!</v>
          </cell>
          <cell r="CF58" t="e">
            <v>#VALUE!</v>
          </cell>
          <cell r="CG58" t="e">
            <v>#VALUE!</v>
          </cell>
          <cell r="CH58">
            <v>1.3</v>
          </cell>
          <cell r="CI58" t="e">
            <v>#VALUE!</v>
          </cell>
          <cell r="CJ58" t="e">
            <v>#VALUE!</v>
          </cell>
          <cell r="CK58" t="e">
            <v>#VALUE!</v>
          </cell>
          <cell r="CL58">
            <v>5</v>
          </cell>
          <cell r="CM58">
            <v>4</v>
          </cell>
        </row>
        <row r="59">
          <cell r="A59">
            <v>48</v>
          </cell>
          <cell r="F59" t="str">
            <v/>
          </cell>
          <cell r="G59" t="str">
            <v/>
          </cell>
          <cell r="J59" t="str">
            <v/>
          </cell>
          <cell r="L59" t="str">
            <v/>
          </cell>
          <cell r="M59" t="str">
            <v/>
          </cell>
          <cell r="N59" t="str">
            <v/>
          </cell>
          <cell r="O59" t="str">
            <v/>
          </cell>
          <cell r="P59" t="str">
            <v/>
          </cell>
          <cell r="S59" t="str">
            <v/>
          </cell>
          <cell r="U59" t="str">
            <v/>
          </cell>
          <cell r="X59">
            <v>0</v>
          </cell>
          <cell r="Y59" t="str">
            <v/>
          </cell>
          <cell r="AA59">
            <v>0</v>
          </cell>
          <cell r="AB59" t="str">
            <v/>
          </cell>
          <cell r="AC59" t="str">
            <v/>
          </cell>
          <cell r="AD59" t="str">
            <v/>
          </cell>
          <cell r="AE59" t="str">
            <v/>
          </cell>
          <cell r="AF59" t="str">
            <v/>
          </cell>
          <cell r="AG59" t="str">
            <v/>
          </cell>
          <cell r="AH59" t="str">
            <v/>
          </cell>
          <cell r="AI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t="str">
            <v/>
          </cell>
          <cell r="BM59" t="str">
            <v/>
          </cell>
          <cell r="BN59" t="str">
            <v/>
          </cell>
          <cell r="BO59">
            <v>0</v>
          </cell>
          <cell r="BP59" t="str">
            <v/>
          </cell>
          <cell r="BQ59">
            <v>0</v>
          </cell>
          <cell r="BR59" t="str">
            <v/>
          </cell>
          <cell r="BS59" t="str">
            <v/>
          </cell>
          <cell r="BT59" t="str">
            <v/>
          </cell>
          <cell r="BU59" t="str">
            <v/>
          </cell>
          <cell r="BV59" t="str">
            <v/>
          </cell>
          <cell r="BW59" t="str">
            <v/>
          </cell>
          <cell r="BX59" t="str">
            <v/>
          </cell>
          <cell r="BY59">
            <v>0</v>
          </cell>
          <cell r="BZ59">
            <v>0.4</v>
          </cell>
          <cell r="CA59">
            <v>0</v>
          </cell>
          <cell r="CB59">
            <v>0</v>
          </cell>
          <cell r="CC59">
            <v>0</v>
          </cell>
          <cell r="CD59">
            <v>0</v>
          </cell>
          <cell r="CE59" t="e">
            <v>#VALUE!</v>
          </cell>
          <cell r="CF59" t="e">
            <v>#VALUE!</v>
          </cell>
          <cell r="CG59" t="e">
            <v>#VALUE!</v>
          </cell>
          <cell r="CH59">
            <v>1.25</v>
          </cell>
          <cell r="CI59">
            <v>0</v>
          </cell>
          <cell r="CJ59" t="e">
            <v>#VALUE!</v>
          </cell>
          <cell r="CK59" t="e">
            <v>#VALUE!</v>
          </cell>
          <cell r="CL59">
            <v>3</v>
          </cell>
          <cell r="CM59">
            <v>3</v>
          </cell>
        </row>
        <row r="60">
          <cell r="A60">
            <v>49</v>
          </cell>
          <cell r="F60" t="str">
            <v/>
          </cell>
          <cell r="G60" t="str">
            <v/>
          </cell>
          <cell r="J60" t="str">
            <v/>
          </cell>
          <cell r="L60" t="str">
            <v/>
          </cell>
          <cell r="M60" t="str">
            <v/>
          </cell>
          <cell r="N60" t="str">
            <v/>
          </cell>
          <cell r="O60" t="str">
            <v/>
          </cell>
          <cell r="P60" t="str">
            <v/>
          </cell>
          <cell r="S60" t="str">
            <v/>
          </cell>
          <cell r="U60" t="str">
            <v/>
          </cell>
          <cell r="X60">
            <v>0</v>
          </cell>
          <cell r="Y60" t="str">
            <v/>
          </cell>
          <cell r="AA60">
            <v>0</v>
          </cell>
          <cell r="AB60" t="str">
            <v/>
          </cell>
          <cell r="AC60" t="str">
            <v/>
          </cell>
          <cell r="AD60" t="str">
            <v/>
          </cell>
          <cell r="AE60" t="str">
            <v/>
          </cell>
          <cell r="AF60" t="str">
            <v/>
          </cell>
          <cell r="AG60" t="str">
            <v/>
          </cell>
          <cell r="AH60" t="str">
            <v/>
          </cell>
          <cell r="AI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t="str">
            <v/>
          </cell>
          <cell r="BM60" t="str">
            <v/>
          </cell>
          <cell r="BN60" t="str">
            <v/>
          </cell>
          <cell r="BO60">
            <v>0</v>
          </cell>
          <cell r="BP60" t="str">
            <v/>
          </cell>
          <cell r="BQ60">
            <v>0</v>
          </cell>
          <cell r="BR60" t="str">
            <v/>
          </cell>
          <cell r="BS60" t="str">
            <v/>
          </cell>
          <cell r="BT60" t="str">
            <v/>
          </cell>
          <cell r="BU60" t="str">
            <v/>
          </cell>
          <cell r="BV60" t="str">
            <v/>
          </cell>
          <cell r="BW60" t="str">
            <v/>
          </cell>
          <cell r="BX60" t="str">
            <v/>
          </cell>
          <cell r="BY60">
            <v>0</v>
          </cell>
          <cell r="BZ60">
            <v>0.4</v>
          </cell>
          <cell r="CA60">
            <v>0</v>
          </cell>
          <cell r="CB60">
            <v>0</v>
          </cell>
          <cell r="CC60">
            <v>0</v>
          </cell>
          <cell r="CD60">
            <v>0</v>
          </cell>
          <cell r="CE60" t="e">
            <v>#VALUE!</v>
          </cell>
          <cell r="CF60" t="e">
            <v>#VALUE!</v>
          </cell>
          <cell r="CG60" t="e">
            <v>#VALUE!</v>
          </cell>
          <cell r="CH60">
            <v>1.25</v>
          </cell>
          <cell r="CI60">
            <v>0</v>
          </cell>
          <cell r="CJ60" t="e">
            <v>#VALUE!</v>
          </cell>
          <cell r="CK60" t="e">
            <v>#VALUE!</v>
          </cell>
          <cell r="CL60">
            <v>3</v>
          </cell>
          <cell r="CM60">
            <v>3</v>
          </cell>
        </row>
        <row r="61">
          <cell r="A61">
            <v>50</v>
          </cell>
          <cell r="F61" t="str">
            <v/>
          </cell>
          <cell r="G61" t="str">
            <v/>
          </cell>
          <cell r="J61" t="str">
            <v/>
          </cell>
          <cell r="L61" t="str">
            <v/>
          </cell>
          <cell r="M61" t="str">
            <v/>
          </cell>
          <cell r="N61" t="str">
            <v/>
          </cell>
          <cell r="O61" t="str">
            <v/>
          </cell>
          <cell r="P61" t="str">
            <v/>
          </cell>
          <cell r="S61" t="str">
            <v/>
          </cell>
          <cell r="U61" t="str">
            <v/>
          </cell>
          <cell r="X61">
            <v>0</v>
          </cell>
          <cell r="Y61" t="str">
            <v/>
          </cell>
          <cell r="AA61">
            <v>0</v>
          </cell>
          <cell r="AB61" t="str">
            <v/>
          </cell>
          <cell r="AC61" t="str">
            <v/>
          </cell>
          <cell r="AD61" t="str">
            <v/>
          </cell>
          <cell r="AE61" t="str">
            <v/>
          </cell>
          <cell r="AF61" t="str">
            <v/>
          </cell>
          <cell r="AG61" t="str">
            <v/>
          </cell>
          <cell r="AH61" t="str">
            <v/>
          </cell>
          <cell r="AI61" t="str">
            <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t="str">
            <v/>
          </cell>
          <cell r="BM61" t="str">
            <v/>
          </cell>
          <cell r="BN61" t="str">
            <v/>
          </cell>
          <cell r="BO61">
            <v>0</v>
          </cell>
          <cell r="BP61" t="str">
            <v/>
          </cell>
          <cell r="BQ61">
            <v>0</v>
          </cell>
          <cell r="BR61" t="str">
            <v/>
          </cell>
          <cell r="BS61" t="str">
            <v/>
          </cell>
          <cell r="BT61" t="str">
            <v/>
          </cell>
          <cell r="BU61" t="str">
            <v/>
          </cell>
          <cell r="BV61" t="str">
            <v/>
          </cell>
          <cell r="BW61" t="str">
            <v/>
          </cell>
          <cell r="BX61" t="str">
            <v/>
          </cell>
          <cell r="BY61">
            <v>0</v>
          </cell>
          <cell r="BZ61">
            <v>0.4</v>
          </cell>
          <cell r="CA61">
            <v>0</v>
          </cell>
          <cell r="CB61">
            <v>0</v>
          </cell>
          <cell r="CC61">
            <v>0</v>
          </cell>
          <cell r="CD61">
            <v>0</v>
          </cell>
          <cell r="CE61" t="e">
            <v>#VALUE!</v>
          </cell>
          <cell r="CF61" t="e">
            <v>#VALUE!</v>
          </cell>
          <cell r="CG61" t="e">
            <v>#VALUE!</v>
          </cell>
          <cell r="CH61">
            <v>1.25</v>
          </cell>
          <cell r="CI61">
            <v>0</v>
          </cell>
          <cell r="CJ61" t="e">
            <v>#VALUE!</v>
          </cell>
          <cell r="CK61" t="e">
            <v>#VALUE!</v>
          </cell>
          <cell r="CL61">
            <v>3</v>
          </cell>
          <cell r="CM61">
            <v>3</v>
          </cell>
        </row>
        <row r="62">
          <cell r="A62">
            <v>51</v>
          </cell>
          <cell r="F62" t="str">
            <v/>
          </cell>
          <cell r="G62" t="str">
            <v/>
          </cell>
          <cell r="J62" t="str">
            <v/>
          </cell>
          <cell r="L62" t="str">
            <v/>
          </cell>
          <cell r="M62" t="str">
            <v/>
          </cell>
          <cell r="N62" t="str">
            <v/>
          </cell>
          <cell r="O62" t="str">
            <v/>
          </cell>
          <cell r="P62" t="str">
            <v/>
          </cell>
          <cell r="S62" t="str">
            <v/>
          </cell>
          <cell r="U62" t="str">
            <v/>
          </cell>
          <cell r="X62">
            <v>0</v>
          </cell>
          <cell r="Y62" t="str">
            <v/>
          </cell>
          <cell r="AA62">
            <v>0</v>
          </cell>
          <cell r="AB62" t="str">
            <v/>
          </cell>
          <cell r="AC62" t="str">
            <v/>
          </cell>
          <cell r="AD62" t="str">
            <v/>
          </cell>
          <cell r="AE62" t="str">
            <v/>
          </cell>
          <cell r="AF62" t="str">
            <v/>
          </cell>
          <cell r="AG62" t="str">
            <v/>
          </cell>
          <cell r="AH62" t="str">
            <v/>
          </cell>
          <cell r="AI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t="str">
            <v/>
          </cell>
          <cell r="BM62" t="str">
            <v/>
          </cell>
          <cell r="BN62" t="str">
            <v/>
          </cell>
          <cell r="BO62">
            <v>0</v>
          </cell>
          <cell r="BP62" t="str">
            <v/>
          </cell>
          <cell r="BQ62">
            <v>0</v>
          </cell>
          <cell r="BR62" t="str">
            <v/>
          </cell>
          <cell r="BS62" t="str">
            <v/>
          </cell>
          <cell r="BT62" t="str">
            <v/>
          </cell>
          <cell r="BU62" t="str">
            <v/>
          </cell>
          <cell r="BV62" t="str">
            <v/>
          </cell>
          <cell r="BW62" t="str">
            <v/>
          </cell>
          <cell r="BX62" t="str">
            <v/>
          </cell>
          <cell r="BY62">
            <v>0</v>
          </cell>
          <cell r="BZ62">
            <v>0.4</v>
          </cell>
          <cell r="CA62">
            <v>0</v>
          </cell>
          <cell r="CB62">
            <v>0</v>
          </cell>
          <cell r="CC62">
            <v>0</v>
          </cell>
          <cell r="CD62">
            <v>0</v>
          </cell>
          <cell r="CE62" t="e">
            <v>#VALUE!</v>
          </cell>
          <cell r="CF62" t="e">
            <v>#VALUE!</v>
          </cell>
          <cell r="CG62" t="e">
            <v>#VALUE!</v>
          </cell>
          <cell r="CH62">
            <v>1.25</v>
          </cell>
          <cell r="CI62">
            <v>0</v>
          </cell>
          <cell r="CJ62" t="e">
            <v>#VALUE!</v>
          </cell>
          <cell r="CK62" t="e">
            <v>#VALUE!</v>
          </cell>
          <cell r="CL62">
            <v>3</v>
          </cell>
          <cell r="CM62">
            <v>3</v>
          </cell>
        </row>
        <row r="63">
          <cell r="A63">
            <v>52</v>
          </cell>
          <cell r="F63" t="str">
            <v/>
          </cell>
          <cell r="G63" t="str">
            <v/>
          </cell>
          <cell r="J63" t="str">
            <v/>
          </cell>
          <cell r="L63" t="str">
            <v/>
          </cell>
          <cell r="M63" t="str">
            <v/>
          </cell>
          <cell r="N63" t="str">
            <v/>
          </cell>
          <cell r="O63" t="str">
            <v/>
          </cell>
          <cell r="P63" t="str">
            <v/>
          </cell>
          <cell r="S63" t="str">
            <v/>
          </cell>
          <cell r="U63" t="str">
            <v/>
          </cell>
          <cell r="X63">
            <v>0</v>
          </cell>
          <cell r="Y63" t="str">
            <v/>
          </cell>
          <cell r="AA63">
            <v>0</v>
          </cell>
          <cell r="AB63" t="str">
            <v/>
          </cell>
          <cell r="AC63" t="str">
            <v/>
          </cell>
          <cell r="AD63" t="str">
            <v/>
          </cell>
          <cell r="AE63" t="str">
            <v/>
          </cell>
          <cell r="AF63" t="str">
            <v/>
          </cell>
          <cell r="AG63" t="str">
            <v/>
          </cell>
          <cell r="AH63" t="str">
            <v/>
          </cell>
          <cell r="AI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t="str">
            <v/>
          </cell>
          <cell r="BM63" t="str">
            <v/>
          </cell>
          <cell r="BN63" t="str">
            <v/>
          </cell>
          <cell r="BO63">
            <v>0</v>
          </cell>
          <cell r="BP63" t="str">
            <v/>
          </cell>
          <cell r="BQ63">
            <v>0</v>
          </cell>
          <cell r="BR63" t="str">
            <v/>
          </cell>
          <cell r="BS63" t="str">
            <v/>
          </cell>
          <cell r="BT63" t="str">
            <v/>
          </cell>
          <cell r="BU63" t="str">
            <v/>
          </cell>
          <cell r="BV63" t="str">
            <v/>
          </cell>
          <cell r="BW63" t="str">
            <v/>
          </cell>
          <cell r="BX63" t="str">
            <v/>
          </cell>
          <cell r="BY63">
            <v>0</v>
          </cell>
          <cell r="BZ63">
            <v>0.4</v>
          </cell>
          <cell r="CA63">
            <v>0</v>
          </cell>
          <cell r="CB63">
            <v>0</v>
          </cell>
          <cell r="CC63">
            <v>0</v>
          </cell>
          <cell r="CD63">
            <v>0</v>
          </cell>
          <cell r="CE63" t="e">
            <v>#VALUE!</v>
          </cell>
          <cell r="CF63" t="e">
            <v>#VALUE!</v>
          </cell>
          <cell r="CG63" t="e">
            <v>#VALUE!</v>
          </cell>
          <cell r="CH63">
            <v>1.25</v>
          </cell>
          <cell r="CI63">
            <v>0</v>
          </cell>
          <cell r="CJ63" t="e">
            <v>#VALUE!</v>
          </cell>
          <cell r="CK63" t="e">
            <v>#VALUE!</v>
          </cell>
          <cell r="CL63">
            <v>4</v>
          </cell>
          <cell r="CM63">
            <v>3</v>
          </cell>
        </row>
        <row r="64">
          <cell r="A64">
            <v>53</v>
          </cell>
          <cell r="F64" t="str">
            <v/>
          </cell>
          <cell r="G64" t="str">
            <v/>
          </cell>
          <cell r="J64" t="str">
            <v/>
          </cell>
          <cell r="L64" t="str">
            <v/>
          </cell>
          <cell r="M64" t="str">
            <v/>
          </cell>
          <cell r="N64" t="str">
            <v/>
          </cell>
          <cell r="O64" t="str">
            <v/>
          </cell>
          <cell r="P64" t="str">
            <v/>
          </cell>
          <cell r="S64" t="str">
            <v/>
          </cell>
          <cell r="U64" t="str">
            <v/>
          </cell>
          <cell r="X64">
            <v>0</v>
          </cell>
          <cell r="Y64" t="str">
            <v/>
          </cell>
          <cell r="AA64">
            <v>0</v>
          </cell>
          <cell r="AB64" t="str">
            <v/>
          </cell>
          <cell r="AC64" t="str">
            <v/>
          </cell>
          <cell r="AD64" t="str">
            <v/>
          </cell>
          <cell r="AE64" t="str">
            <v/>
          </cell>
          <cell r="AF64" t="str">
            <v/>
          </cell>
          <cell r="AG64" t="str">
            <v/>
          </cell>
          <cell r="AH64" t="str">
            <v/>
          </cell>
          <cell r="AI64" t="str">
            <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t="str">
            <v/>
          </cell>
          <cell r="BM64" t="str">
            <v/>
          </cell>
          <cell r="BN64" t="str">
            <v/>
          </cell>
          <cell r="BO64">
            <v>0</v>
          </cell>
          <cell r="BP64" t="str">
            <v/>
          </cell>
          <cell r="BQ64">
            <v>0</v>
          </cell>
          <cell r="BR64" t="str">
            <v/>
          </cell>
          <cell r="BS64" t="str">
            <v/>
          </cell>
          <cell r="BT64" t="str">
            <v/>
          </cell>
          <cell r="BU64" t="str">
            <v/>
          </cell>
          <cell r="BV64" t="str">
            <v/>
          </cell>
          <cell r="BW64" t="str">
            <v/>
          </cell>
          <cell r="BX64" t="str">
            <v/>
          </cell>
          <cell r="BY64">
            <v>0</v>
          </cell>
          <cell r="BZ64">
            <v>0.4</v>
          </cell>
          <cell r="CA64">
            <v>0</v>
          </cell>
          <cell r="CB64">
            <v>0</v>
          </cell>
          <cell r="CC64">
            <v>0</v>
          </cell>
          <cell r="CD64">
            <v>0</v>
          </cell>
          <cell r="CE64" t="e">
            <v>#VALUE!</v>
          </cell>
          <cell r="CF64" t="e">
            <v>#VALUE!</v>
          </cell>
          <cell r="CG64" t="e">
            <v>#VALUE!</v>
          </cell>
          <cell r="CH64">
            <v>1.3</v>
          </cell>
          <cell r="CI64" t="e">
            <v>#VALUE!</v>
          </cell>
          <cell r="CJ64" t="e">
            <v>#VALUE!</v>
          </cell>
          <cell r="CK64" t="e">
            <v>#VALUE!</v>
          </cell>
          <cell r="CL64">
            <v>5</v>
          </cell>
          <cell r="CM64">
            <v>4</v>
          </cell>
        </row>
        <row r="65">
          <cell r="A65">
            <v>54</v>
          </cell>
          <cell r="F65" t="str">
            <v/>
          </cell>
          <cell r="G65" t="str">
            <v/>
          </cell>
          <cell r="J65" t="str">
            <v/>
          </cell>
          <cell r="L65" t="str">
            <v/>
          </cell>
          <cell r="M65" t="str">
            <v/>
          </cell>
          <cell r="N65" t="str">
            <v/>
          </cell>
          <cell r="O65" t="str">
            <v/>
          </cell>
          <cell r="P65" t="str">
            <v/>
          </cell>
          <cell r="S65" t="str">
            <v/>
          </cell>
          <cell r="U65" t="str">
            <v/>
          </cell>
          <cell r="X65">
            <v>0</v>
          </cell>
          <cell r="Y65" t="str">
            <v/>
          </cell>
          <cell r="AA65">
            <v>0</v>
          </cell>
          <cell r="AB65" t="str">
            <v/>
          </cell>
          <cell r="AC65" t="str">
            <v/>
          </cell>
          <cell r="AD65" t="str">
            <v/>
          </cell>
          <cell r="AE65" t="str">
            <v/>
          </cell>
          <cell r="AF65" t="str">
            <v/>
          </cell>
          <cell r="AG65" t="str">
            <v/>
          </cell>
          <cell r="AH65" t="str">
            <v/>
          </cell>
          <cell r="AI65" t="str">
            <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t="str">
            <v/>
          </cell>
          <cell r="BM65" t="str">
            <v/>
          </cell>
          <cell r="BN65" t="str">
            <v/>
          </cell>
          <cell r="BO65">
            <v>0</v>
          </cell>
          <cell r="BP65" t="str">
            <v/>
          </cell>
          <cell r="BQ65">
            <v>0</v>
          </cell>
          <cell r="BR65" t="str">
            <v/>
          </cell>
          <cell r="BS65" t="str">
            <v/>
          </cell>
          <cell r="BT65" t="str">
            <v/>
          </cell>
          <cell r="BU65" t="str">
            <v/>
          </cell>
          <cell r="BV65" t="str">
            <v/>
          </cell>
          <cell r="BW65" t="str">
            <v/>
          </cell>
          <cell r="BX65" t="str">
            <v/>
          </cell>
          <cell r="BY65">
            <v>0</v>
          </cell>
          <cell r="BZ65">
            <v>0.4</v>
          </cell>
          <cell r="CA65">
            <v>0</v>
          </cell>
          <cell r="CB65">
            <v>0</v>
          </cell>
          <cell r="CC65">
            <v>0</v>
          </cell>
          <cell r="CD65">
            <v>0</v>
          </cell>
          <cell r="CE65" t="e">
            <v>#VALUE!</v>
          </cell>
          <cell r="CF65" t="e">
            <v>#VALUE!</v>
          </cell>
          <cell r="CG65" t="e">
            <v>#VALUE!</v>
          </cell>
          <cell r="CH65">
            <v>1.3</v>
          </cell>
          <cell r="CI65" t="e">
            <v>#VALUE!</v>
          </cell>
          <cell r="CJ65" t="e">
            <v>#VALUE!</v>
          </cell>
          <cell r="CK65" t="e">
            <v>#VALUE!</v>
          </cell>
          <cell r="CL65">
            <v>5</v>
          </cell>
          <cell r="CM65">
            <v>4</v>
          </cell>
        </row>
        <row r="66">
          <cell r="A66">
            <v>55</v>
          </cell>
          <cell r="F66" t="str">
            <v/>
          </cell>
          <cell r="G66" t="str">
            <v/>
          </cell>
          <cell r="J66" t="str">
            <v/>
          </cell>
          <cell r="L66" t="str">
            <v/>
          </cell>
          <cell r="M66" t="str">
            <v/>
          </cell>
          <cell r="N66" t="str">
            <v/>
          </cell>
          <cell r="O66" t="str">
            <v/>
          </cell>
          <cell r="P66" t="str">
            <v/>
          </cell>
          <cell r="S66" t="str">
            <v/>
          </cell>
          <cell r="U66" t="str">
            <v/>
          </cell>
          <cell r="X66">
            <v>0</v>
          </cell>
          <cell r="Y66" t="str">
            <v/>
          </cell>
          <cell r="AA66">
            <v>0</v>
          </cell>
          <cell r="AB66" t="str">
            <v/>
          </cell>
          <cell r="AC66" t="str">
            <v/>
          </cell>
          <cell r="AD66" t="str">
            <v/>
          </cell>
          <cell r="AE66" t="str">
            <v/>
          </cell>
          <cell r="AF66" t="str">
            <v/>
          </cell>
          <cell r="AG66" t="str">
            <v/>
          </cell>
          <cell r="AH66" t="str">
            <v/>
          </cell>
          <cell r="AI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v>0</v>
          </cell>
          <cell r="BP66" t="str">
            <v/>
          </cell>
          <cell r="BQ66">
            <v>0</v>
          </cell>
          <cell r="BR66" t="str">
            <v/>
          </cell>
          <cell r="BS66" t="str">
            <v/>
          </cell>
          <cell r="BT66" t="str">
            <v/>
          </cell>
          <cell r="BU66" t="str">
            <v/>
          </cell>
          <cell r="BV66" t="str">
            <v/>
          </cell>
          <cell r="BW66" t="str">
            <v/>
          </cell>
          <cell r="BX66" t="str">
            <v/>
          </cell>
          <cell r="BY66">
            <v>0</v>
          </cell>
          <cell r="BZ66">
            <v>0.4</v>
          </cell>
          <cell r="CA66">
            <v>0</v>
          </cell>
          <cell r="CB66">
            <v>0</v>
          </cell>
          <cell r="CC66">
            <v>0</v>
          </cell>
          <cell r="CD66">
            <v>0</v>
          </cell>
          <cell r="CE66" t="e">
            <v>#VALUE!</v>
          </cell>
          <cell r="CF66" t="e">
            <v>#VALUE!</v>
          </cell>
          <cell r="CG66" t="e">
            <v>#VALUE!</v>
          </cell>
          <cell r="CH66">
            <v>1.5</v>
          </cell>
          <cell r="CI66" t="b">
            <v>0</v>
          </cell>
          <cell r="CJ66" t="e">
            <v>#VALUE!</v>
          </cell>
          <cell r="CK66" t="e">
            <v>#VALUE!</v>
          </cell>
          <cell r="CL66">
            <v>5</v>
          </cell>
          <cell r="CM66">
            <v>2</v>
          </cell>
        </row>
        <row r="67">
          <cell r="A67">
            <v>56</v>
          </cell>
          <cell r="F67" t="str">
            <v/>
          </cell>
          <cell r="G67" t="str">
            <v/>
          </cell>
          <cell r="J67" t="str">
            <v/>
          </cell>
          <cell r="L67" t="str">
            <v/>
          </cell>
          <cell r="M67" t="str">
            <v/>
          </cell>
          <cell r="N67" t="str">
            <v/>
          </cell>
          <cell r="O67" t="str">
            <v/>
          </cell>
          <cell r="P67" t="str">
            <v/>
          </cell>
          <cell r="S67" t="str">
            <v/>
          </cell>
          <cell r="U67" t="str">
            <v/>
          </cell>
          <cell r="X67">
            <v>0</v>
          </cell>
          <cell r="Y67" t="str">
            <v/>
          </cell>
          <cell r="AA67">
            <v>0</v>
          </cell>
          <cell r="AB67" t="str">
            <v/>
          </cell>
          <cell r="AC67" t="str">
            <v/>
          </cell>
          <cell r="AD67" t="str">
            <v/>
          </cell>
          <cell r="AE67" t="str">
            <v/>
          </cell>
          <cell r="AF67" t="str">
            <v/>
          </cell>
          <cell r="AG67" t="str">
            <v/>
          </cell>
          <cell r="AH67" t="str">
            <v/>
          </cell>
          <cell r="AI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t="str">
            <v/>
          </cell>
          <cell r="BM67" t="str">
            <v/>
          </cell>
          <cell r="BN67" t="str">
            <v/>
          </cell>
          <cell r="BO67">
            <v>0</v>
          </cell>
          <cell r="BP67" t="str">
            <v/>
          </cell>
          <cell r="BQ67">
            <v>0</v>
          </cell>
          <cell r="BR67" t="str">
            <v/>
          </cell>
          <cell r="BS67" t="str">
            <v/>
          </cell>
          <cell r="BT67" t="str">
            <v/>
          </cell>
          <cell r="BU67" t="str">
            <v/>
          </cell>
          <cell r="BV67" t="str">
            <v/>
          </cell>
          <cell r="BW67" t="str">
            <v/>
          </cell>
          <cell r="BX67" t="str">
            <v/>
          </cell>
          <cell r="BY67">
            <v>0</v>
          </cell>
          <cell r="BZ67">
            <v>0.4</v>
          </cell>
          <cell r="CA67">
            <v>0</v>
          </cell>
          <cell r="CB67">
            <v>0</v>
          </cell>
          <cell r="CC67">
            <v>0</v>
          </cell>
          <cell r="CD67">
            <v>0</v>
          </cell>
          <cell r="CE67" t="e">
            <v>#VALUE!</v>
          </cell>
          <cell r="CF67" t="e">
            <v>#VALUE!</v>
          </cell>
          <cell r="CG67" t="e">
            <v>#VALUE!</v>
          </cell>
          <cell r="CH67">
            <v>1.3</v>
          </cell>
          <cell r="CI67" t="e">
            <v>#VALUE!</v>
          </cell>
          <cell r="CJ67" t="e">
            <v>#VALUE!</v>
          </cell>
          <cell r="CK67" t="e">
            <v>#VALUE!</v>
          </cell>
          <cell r="CL67">
            <v>5</v>
          </cell>
          <cell r="CM67">
            <v>4</v>
          </cell>
        </row>
        <row r="68">
          <cell r="A68">
            <v>57</v>
          </cell>
          <cell r="F68" t="str">
            <v/>
          </cell>
          <cell r="G68" t="str">
            <v/>
          </cell>
          <cell r="J68" t="str">
            <v/>
          </cell>
          <cell r="L68" t="str">
            <v/>
          </cell>
          <cell r="M68" t="str">
            <v/>
          </cell>
          <cell r="N68" t="str">
            <v/>
          </cell>
          <cell r="O68" t="str">
            <v/>
          </cell>
          <cell r="P68" t="str">
            <v/>
          </cell>
          <cell r="S68" t="str">
            <v/>
          </cell>
          <cell r="U68" t="str">
            <v/>
          </cell>
          <cell r="X68">
            <v>0</v>
          </cell>
          <cell r="Y68" t="str">
            <v/>
          </cell>
          <cell r="AA68">
            <v>0</v>
          </cell>
          <cell r="AB68" t="str">
            <v/>
          </cell>
          <cell r="AC68" t="str">
            <v/>
          </cell>
          <cell r="AD68" t="str">
            <v/>
          </cell>
          <cell r="AE68" t="str">
            <v/>
          </cell>
          <cell r="AF68" t="str">
            <v/>
          </cell>
          <cell r="AG68" t="str">
            <v/>
          </cell>
          <cell r="AH68" t="str">
            <v/>
          </cell>
          <cell r="AI68" t="str">
            <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t="str">
            <v/>
          </cell>
          <cell r="BM68" t="str">
            <v/>
          </cell>
          <cell r="BN68" t="str">
            <v/>
          </cell>
          <cell r="BO68">
            <v>0</v>
          </cell>
          <cell r="BP68" t="str">
            <v/>
          </cell>
          <cell r="BQ68">
            <v>0</v>
          </cell>
          <cell r="BR68" t="str">
            <v/>
          </cell>
          <cell r="BS68" t="str">
            <v/>
          </cell>
          <cell r="BT68" t="str">
            <v/>
          </cell>
          <cell r="BU68" t="str">
            <v/>
          </cell>
          <cell r="BV68" t="str">
            <v/>
          </cell>
          <cell r="BW68" t="str">
            <v/>
          </cell>
          <cell r="BX68" t="str">
            <v/>
          </cell>
          <cell r="BY68">
            <v>0</v>
          </cell>
          <cell r="BZ68">
            <v>0.4</v>
          </cell>
          <cell r="CA68">
            <v>0</v>
          </cell>
          <cell r="CB68">
            <v>0</v>
          </cell>
          <cell r="CC68">
            <v>0</v>
          </cell>
          <cell r="CD68">
            <v>0</v>
          </cell>
          <cell r="CE68" t="e">
            <v>#VALUE!</v>
          </cell>
          <cell r="CF68" t="e">
            <v>#VALUE!</v>
          </cell>
          <cell r="CG68" t="e">
            <v>#VALUE!</v>
          </cell>
          <cell r="CH68">
            <v>1.3</v>
          </cell>
          <cell r="CI68" t="e">
            <v>#VALUE!</v>
          </cell>
          <cell r="CJ68" t="e">
            <v>#VALUE!</v>
          </cell>
          <cell r="CK68" t="e">
            <v>#VALUE!</v>
          </cell>
          <cell r="CL68">
            <v>5</v>
          </cell>
          <cell r="CM68">
            <v>4</v>
          </cell>
        </row>
        <row r="69">
          <cell r="A69">
            <v>58</v>
          </cell>
          <cell r="F69" t="str">
            <v/>
          </cell>
          <cell r="G69" t="str">
            <v/>
          </cell>
          <cell r="J69" t="str">
            <v/>
          </cell>
          <cell r="L69" t="str">
            <v/>
          </cell>
          <cell r="M69" t="str">
            <v/>
          </cell>
          <cell r="N69" t="str">
            <v/>
          </cell>
          <cell r="O69" t="str">
            <v/>
          </cell>
          <cell r="P69" t="str">
            <v/>
          </cell>
          <cell r="S69" t="str">
            <v/>
          </cell>
          <cell r="U69" t="str">
            <v/>
          </cell>
          <cell r="X69">
            <v>0</v>
          </cell>
          <cell r="Y69" t="str">
            <v/>
          </cell>
          <cell r="AA69">
            <v>0</v>
          </cell>
          <cell r="AB69" t="str">
            <v/>
          </cell>
          <cell r="AC69" t="str">
            <v/>
          </cell>
          <cell r="AD69" t="str">
            <v/>
          </cell>
          <cell r="AE69" t="str">
            <v/>
          </cell>
          <cell r="AF69" t="str">
            <v/>
          </cell>
          <cell r="AG69" t="str">
            <v/>
          </cell>
          <cell r="AH69" t="str">
            <v/>
          </cell>
          <cell r="AI69" t="str">
            <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t="str">
            <v/>
          </cell>
          <cell r="BM69" t="str">
            <v/>
          </cell>
          <cell r="BN69" t="str">
            <v/>
          </cell>
          <cell r="BO69">
            <v>0</v>
          </cell>
          <cell r="BP69" t="str">
            <v/>
          </cell>
          <cell r="BQ69">
            <v>0</v>
          </cell>
          <cell r="BR69" t="str">
            <v/>
          </cell>
          <cell r="BS69" t="str">
            <v/>
          </cell>
          <cell r="BT69" t="str">
            <v/>
          </cell>
          <cell r="BU69" t="str">
            <v/>
          </cell>
          <cell r="BV69" t="str">
            <v/>
          </cell>
          <cell r="BW69" t="str">
            <v/>
          </cell>
          <cell r="BX69" t="str">
            <v/>
          </cell>
          <cell r="BY69">
            <v>0</v>
          </cell>
          <cell r="BZ69">
            <v>0.4</v>
          </cell>
          <cell r="CA69">
            <v>0</v>
          </cell>
          <cell r="CB69">
            <v>0</v>
          </cell>
          <cell r="CC69">
            <v>0</v>
          </cell>
          <cell r="CD69">
            <v>0</v>
          </cell>
          <cell r="CE69" t="e">
            <v>#VALUE!</v>
          </cell>
          <cell r="CF69" t="e">
            <v>#VALUE!</v>
          </cell>
          <cell r="CG69" t="e">
            <v>#VALUE!</v>
          </cell>
          <cell r="CH69">
            <v>1.3</v>
          </cell>
          <cell r="CI69" t="e">
            <v>#VALUE!</v>
          </cell>
          <cell r="CJ69" t="e">
            <v>#VALUE!</v>
          </cell>
          <cell r="CK69" t="e">
            <v>#VALUE!</v>
          </cell>
          <cell r="CL69">
            <v>5</v>
          </cell>
          <cell r="CM69">
            <v>4</v>
          </cell>
        </row>
        <row r="70">
          <cell r="A70">
            <v>59</v>
          </cell>
          <cell r="F70" t="str">
            <v/>
          </cell>
          <cell r="G70" t="str">
            <v/>
          </cell>
          <cell r="J70" t="str">
            <v/>
          </cell>
          <cell r="L70" t="str">
            <v/>
          </cell>
          <cell r="M70" t="str">
            <v/>
          </cell>
          <cell r="N70" t="str">
            <v/>
          </cell>
          <cell r="O70" t="str">
            <v/>
          </cell>
          <cell r="P70" t="str">
            <v/>
          </cell>
          <cell r="S70" t="str">
            <v/>
          </cell>
          <cell r="U70" t="str">
            <v/>
          </cell>
          <cell r="X70">
            <v>0</v>
          </cell>
          <cell r="Y70" t="str">
            <v/>
          </cell>
          <cell r="AA70">
            <v>0</v>
          </cell>
          <cell r="AB70" t="str">
            <v/>
          </cell>
          <cell r="AC70" t="str">
            <v/>
          </cell>
          <cell r="AD70" t="str">
            <v/>
          </cell>
          <cell r="AE70" t="str">
            <v/>
          </cell>
          <cell r="AF70" t="str">
            <v/>
          </cell>
          <cell r="AG70" t="str">
            <v/>
          </cell>
          <cell r="AH70" t="str">
            <v/>
          </cell>
          <cell r="AI70" t="str">
            <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t="str">
            <v/>
          </cell>
          <cell r="BM70" t="str">
            <v/>
          </cell>
          <cell r="BN70" t="str">
            <v/>
          </cell>
          <cell r="BO70">
            <v>0</v>
          </cell>
          <cell r="BP70" t="str">
            <v/>
          </cell>
          <cell r="BQ70">
            <v>0</v>
          </cell>
          <cell r="BR70" t="str">
            <v/>
          </cell>
          <cell r="BS70" t="str">
            <v/>
          </cell>
          <cell r="BT70" t="str">
            <v/>
          </cell>
          <cell r="BU70" t="str">
            <v/>
          </cell>
          <cell r="BV70" t="str">
            <v/>
          </cell>
          <cell r="BW70" t="str">
            <v/>
          </cell>
          <cell r="BX70" t="str">
            <v/>
          </cell>
          <cell r="BY70">
            <v>0</v>
          </cell>
          <cell r="BZ70">
            <v>0.4</v>
          </cell>
          <cell r="CA70">
            <v>0</v>
          </cell>
          <cell r="CB70">
            <v>0</v>
          </cell>
          <cell r="CC70">
            <v>0</v>
          </cell>
          <cell r="CD70">
            <v>0</v>
          </cell>
          <cell r="CE70" t="e">
            <v>#VALUE!</v>
          </cell>
          <cell r="CF70" t="e">
            <v>#VALUE!</v>
          </cell>
          <cell r="CG70" t="e">
            <v>#VALUE!</v>
          </cell>
          <cell r="CH70">
            <v>1.3</v>
          </cell>
          <cell r="CI70" t="e">
            <v>#VALUE!</v>
          </cell>
          <cell r="CJ70" t="e">
            <v>#VALUE!</v>
          </cell>
          <cell r="CK70" t="e">
            <v>#VALUE!</v>
          </cell>
          <cell r="CL70">
            <v>5</v>
          </cell>
          <cell r="CM70">
            <v>4</v>
          </cell>
        </row>
        <row r="71">
          <cell r="A71">
            <v>60</v>
          </cell>
          <cell r="F71" t="str">
            <v/>
          </cell>
          <cell r="G71" t="str">
            <v/>
          </cell>
          <cell r="J71" t="str">
            <v/>
          </cell>
          <cell r="L71" t="str">
            <v/>
          </cell>
          <cell r="M71" t="str">
            <v/>
          </cell>
          <cell r="N71" t="str">
            <v/>
          </cell>
          <cell r="O71" t="str">
            <v/>
          </cell>
          <cell r="P71" t="str">
            <v/>
          </cell>
          <cell r="S71" t="str">
            <v/>
          </cell>
          <cell r="U71" t="str">
            <v/>
          </cell>
          <cell r="X71">
            <v>0</v>
          </cell>
          <cell r="Y71" t="str">
            <v/>
          </cell>
          <cell r="AA71">
            <v>0</v>
          </cell>
          <cell r="AB71" t="str">
            <v/>
          </cell>
          <cell r="AC71" t="str">
            <v/>
          </cell>
          <cell r="AD71" t="str">
            <v/>
          </cell>
          <cell r="AE71" t="str">
            <v/>
          </cell>
          <cell r="AF71" t="str">
            <v/>
          </cell>
          <cell r="AG71" t="str">
            <v/>
          </cell>
          <cell r="AH71" t="str">
            <v/>
          </cell>
          <cell r="AI71" t="str">
            <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t="str">
            <v/>
          </cell>
          <cell r="BM71" t="str">
            <v/>
          </cell>
          <cell r="BN71" t="str">
            <v/>
          </cell>
          <cell r="BO71">
            <v>0</v>
          </cell>
          <cell r="BP71" t="str">
            <v/>
          </cell>
          <cell r="BQ71">
            <v>0</v>
          </cell>
          <cell r="BR71" t="str">
            <v/>
          </cell>
          <cell r="BS71" t="str">
            <v/>
          </cell>
          <cell r="BT71" t="str">
            <v/>
          </cell>
          <cell r="BU71" t="str">
            <v/>
          </cell>
          <cell r="BV71" t="str">
            <v/>
          </cell>
          <cell r="BW71" t="str">
            <v/>
          </cell>
          <cell r="BX71" t="str">
            <v/>
          </cell>
          <cell r="BY71">
            <v>0</v>
          </cell>
          <cell r="BZ71">
            <v>0.4</v>
          </cell>
          <cell r="CA71">
            <v>0</v>
          </cell>
          <cell r="CB71">
            <v>0</v>
          </cell>
          <cell r="CC71">
            <v>0</v>
          </cell>
          <cell r="CD71">
            <v>0</v>
          </cell>
          <cell r="CE71" t="e">
            <v>#VALUE!</v>
          </cell>
          <cell r="CF71" t="e">
            <v>#VALUE!</v>
          </cell>
          <cell r="CG71" t="e">
            <v>#VALUE!</v>
          </cell>
          <cell r="CH71">
            <v>1.3</v>
          </cell>
          <cell r="CI71" t="e">
            <v>#VALUE!</v>
          </cell>
          <cell r="CJ71" t="e">
            <v>#VALUE!</v>
          </cell>
          <cell r="CK71" t="e">
            <v>#VALUE!</v>
          </cell>
          <cell r="CL71">
            <v>5</v>
          </cell>
          <cell r="CM71">
            <v>4</v>
          </cell>
        </row>
      </sheetData>
      <sheetData sheetId="4" refreshError="1"/>
      <sheetData sheetId="5" refreshError="1"/>
      <sheetData sheetId="6" refreshError="1"/>
      <sheetData sheetId="7" refreshError="1"/>
      <sheetData sheetId="8">
        <row r="12">
          <cell r="A12">
            <v>1</v>
          </cell>
        </row>
      </sheetData>
      <sheetData sheetId="9"/>
      <sheetData sheetId="10"/>
      <sheetData sheetId="11">
        <row r="12">
          <cell r="A12">
            <v>1</v>
          </cell>
        </row>
      </sheetData>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Lista de precios"/>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 val="Ene-Mar_EEPPM2"/>
      <sheetName val="Ene-Mar_Contrato2"/>
      <sheetName val="Rendimientos_Sur_03-00(JC)2"/>
      <sheetName val="Ene-Mar_EEPPM"/>
      <sheetName val="Ene-Mar_Contrato"/>
      <sheetName val="Rendimientos_Sur_03-00(JC)"/>
      <sheetName val="Ene-Mar_EEPPM1"/>
      <sheetName val="Ene-Mar_Contrato1"/>
      <sheetName val="Rendimientos_Sur_03-00(JC)1"/>
      <sheetName val="DATOS EPANE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 sheetId="11"/>
      <sheetData sheetId="12"/>
      <sheetData sheetId="13"/>
      <sheetData sheetId="14"/>
      <sheetData sheetId="15"/>
      <sheetData sheetId="16"/>
      <sheetData sheetId="17"/>
      <sheetData sheetId="18"/>
      <sheetData sheetId="19"/>
      <sheetData sheetId="2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 val="GRUPO 3"/>
      <sheetName val="Liquidación de Obra x Administr"/>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D14">
            <v>1</v>
          </cell>
          <cell r="E14">
            <v>61</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D18">
            <v>1</v>
          </cell>
          <cell r="E18">
            <v>18</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D23">
            <v>1</v>
          </cell>
          <cell r="E23">
            <v>61</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D26">
            <v>1</v>
          </cell>
          <cell r="E26">
            <v>20</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D22">
            <v>1</v>
          </cell>
          <cell r="E22">
            <v>62</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D25">
            <v>1</v>
          </cell>
          <cell r="E25">
            <v>20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D12">
            <v>1</v>
          </cell>
          <cell r="E12">
            <v>46</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D15">
            <v>7.442622950819672</v>
          </cell>
          <cell r="E15">
            <v>61</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A27" t="str">
            <v>REFERENCIACIÓN ACUEDUCTO</v>
          </cell>
          <cell r="B27">
            <v>1</v>
          </cell>
          <cell r="C27">
            <v>0</v>
          </cell>
          <cell r="F27" t="str">
            <v/>
          </cell>
          <cell r="G27" t="str">
            <v/>
          </cell>
          <cell r="H27" t="str">
            <v/>
          </cell>
        </row>
        <row r="28">
          <cell r="A28" t="str">
            <v>Total general</v>
          </cell>
          <cell r="B28">
            <v>3006</v>
          </cell>
          <cell r="C28">
            <v>1085</v>
          </cell>
          <cell r="F28" t="str">
            <v/>
          </cell>
          <cell r="G28" t="str">
            <v/>
          </cell>
          <cell r="H28">
            <v>0.26521632852603277</v>
          </cell>
        </row>
        <row r="29">
          <cell r="A29" t="str">
            <v>RETIRO MEDIDOR</v>
          </cell>
          <cell r="B29">
            <v>121</v>
          </cell>
          <cell r="C29">
            <v>52</v>
          </cell>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A28" t="str">
            <v>#N/A</v>
          </cell>
          <cell r="B28">
            <v>3</v>
          </cell>
          <cell r="C28">
            <v>1</v>
          </cell>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A29" t="str">
            <v>Total general</v>
          </cell>
          <cell r="B29">
            <v>2679</v>
          </cell>
          <cell r="C29">
            <v>1006</v>
          </cell>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 sheetId="17" refreshError="1"/>
      <sheetData sheetId="18"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Formular"/>
      <sheetName val="Recursos"/>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RELACION DE PRECIOS"/>
      <sheetName val="ACTA 6"/>
      <sheetName val="MODIF. 2"/>
      <sheetName val="MODIF. 3"/>
      <sheetName val="MODIF. 4"/>
      <sheetName val="cant"/>
      <sheetName val="par mar19"/>
      <sheetName val="par"/>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row r="1">
          <cell r="C1">
            <v>0</v>
          </cell>
        </row>
      </sheetData>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row r="1">
          <cell r="C1">
            <v>0</v>
          </cell>
        </row>
      </sheetData>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ow r="1">
          <cell r="C1">
            <v>0</v>
          </cell>
        </row>
      </sheetData>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ón de Obra x Administr"/>
      <sheetName val="Liquidación_de_Obra_x_Administr"/>
      <sheetName val="Liquidación_de_Obra_x_Administ2"/>
      <sheetName val="Liquidación_de_Obra_x_Administ1"/>
    </sheetNames>
    <sheetDataSet>
      <sheetData sheetId="0">
        <row r="3">
          <cell r="C3" t="str">
            <v>LIQUIDACIÓN DE OBRA EXTRA POR ADMINISTRACIÓN</v>
          </cell>
        </row>
      </sheetData>
      <sheetData sheetId="1">
        <row r="3">
          <cell r="C3" t="str">
            <v>LIQUIDACIÓN DE OBRA EXTRA POR ADMINISTRACIÓN</v>
          </cell>
        </row>
      </sheetData>
      <sheetData sheetId="2">
        <row r="3">
          <cell r="C3" t="str">
            <v>LIQUIDACIÓN DE OBRA EXTRA POR ADMINISTRACIÓN</v>
          </cell>
        </row>
      </sheetData>
      <sheetData sheetId="3">
        <row r="3">
          <cell r="C3" t="str">
            <v>LIQUIDACIÓN DE OBRA EXTRA POR ADMINISTRACIÓN</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 val="Formular"/>
      <sheetName val="APU"/>
    </sheetNames>
    <sheetDataSet>
      <sheetData sheetId="0">
        <row r="6">
          <cell r="A6">
            <v>600</v>
          </cell>
          <cell r="B6" t="str">
            <v>Acero de refuerzo Grado 60</v>
          </cell>
          <cell r="C6" t="str">
            <v>kg</v>
          </cell>
          <cell r="D6">
            <v>980</v>
          </cell>
        </row>
        <row r="7">
          <cell r="A7">
            <v>610</v>
          </cell>
          <cell r="B7" t="str">
            <v>Acero de refuerzo Grado 40</v>
          </cell>
          <cell r="C7" t="str">
            <v>kg</v>
          </cell>
          <cell r="D7">
            <v>960</v>
          </cell>
        </row>
        <row r="8">
          <cell r="A8">
            <v>650</v>
          </cell>
          <cell r="B8" t="str">
            <v>Acero de preesfuerzo</v>
          </cell>
          <cell r="C8" t="str">
            <v>t-m</v>
          </cell>
          <cell r="D8">
            <v>1000</v>
          </cell>
        </row>
        <row r="9">
          <cell r="A9">
            <v>670</v>
          </cell>
          <cell r="B9" t="str">
            <v>Aditivo</v>
          </cell>
          <cell r="C9" t="str">
            <v>kg</v>
          </cell>
          <cell r="D9">
            <v>3300</v>
          </cell>
        </row>
        <row r="10">
          <cell r="A10">
            <v>700</v>
          </cell>
          <cell r="B10" t="str">
            <v>Afirmado</v>
          </cell>
          <cell r="C10" t="str">
            <v>m3</v>
          </cell>
          <cell r="D10">
            <v>4000</v>
          </cell>
        </row>
        <row r="11">
          <cell r="A11">
            <v>750</v>
          </cell>
          <cell r="B11" t="str">
            <v>Agua</v>
          </cell>
          <cell r="C11" t="str">
            <v>lt</v>
          </cell>
          <cell r="D11">
            <v>300</v>
          </cell>
        </row>
        <row r="12">
          <cell r="A12">
            <v>850</v>
          </cell>
          <cell r="B12" t="str">
            <v>Alambre de amarrar</v>
          </cell>
          <cell r="C12" t="str">
            <v>kg</v>
          </cell>
          <cell r="D12">
            <v>1198</v>
          </cell>
        </row>
        <row r="13">
          <cell r="A13">
            <v>900</v>
          </cell>
          <cell r="B13" t="str">
            <v>Alambre de púas</v>
          </cell>
          <cell r="C13" t="str">
            <v>ml</v>
          </cell>
          <cell r="D13">
            <v>800</v>
          </cell>
        </row>
        <row r="14">
          <cell r="A14">
            <v>940</v>
          </cell>
          <cell r="B14" t="str">
            <v>Almohadillas elastoméricas</v>
          </cell>
          <cell r="C14" t="str">
            <v>un</v>
          </cell>
          <cell r="D14">
            <v>65000</v>
          </cell>
        </row>
        <row r="15">
          <cell r="A15">
            <v>960</v>
          </cell>
          <cell r="B15" t="str">
            <v>Amarre sísmico longitudinal</v>
          </cell>
          <cell r="C15" t="str">
            <v>un</v>
          </cell>
          <cell r="D15">
            <v>110000</v>
          </cell>
        </row>
        <row r="16">
          <cell r="A16">
            <v>970</v>
          </cell>
          <cell r="B16" t="str">
            <v>Apoyo elastomérico D-60</v>
          </cell>
          <cell r="C16" t="str">
            <v>un</v>
          </cell>
          <cell r="D16">
            <v>230000</v>
          </cell>
        </row>
        <row r="17">
          <cell r="A17">
            <v>980</v>
          </cell>
          <cell r="B17" t="str">
            <v>Apoyo elastomérico tipo 3</v>
          </cell>
          <cell r="C17" t="str">
            <v>un</v>
          </cell>
          <cell r="D17">
            <v>610000</v>
          </cell>
        </row>
        <row r="18">
          <cell r="A18">
            <v>990</v>
          </cell>
          <cell r="B18" t="str">
            <v>Apoyo elastomérico tipo 4</v>
          </cell>
          <cell r="C18" t="str">
            <v>un</v>
          </cell>
          <cell r="D18">
            <v>630000</v>
          </cell>
        </row>
        <row r="19">
          <cell r="A19">
            <v>1000</v>
          </cell>
          <cell r="B19" t="str">
            <v>Arena lavada concreto</v>
          </cell>
          <cell r="C19" t="str">
            <v>m3</v>
          </cell>
          <cell r="D19">
            <v>20000</v>
          </cell>
        </row>
        <row r="20">
          <cell r="A20">
            <v>1300</v>
          </cell>
          <cell r="B20" t="str">
            <v>Base granular</v>
          </cell>
          <cell r="C20" t="str">
            <v>m3</v>
          </cell>
          <cell r="D20">
            <v>17000</v>
          </cell>
        </row>
        <row r="21">
          <cell r="A21">
            <v>1310</v>
          </cell>
          <cell r="B21" t="str">
            <v>Cable para postensado de 1/2" para 10.5 tn/m</v>
          </cell>
          <cell r="C21" t="str">
            <v>m</v>
          </cell>
          <cell r="D21">
            <v>7800</v>
          </cell>
        </row>
        <row r="22">
          <cell r="A22">
            <v>1330</v>
          </cell>
          <cell r="B22" t="str">
            <v>Canastilla para pilotes</v>
          </cell>
          <cell r="C22" t="str">
            <v>ml</v>
          </cell>
          <cell r="D22">
            <v>28000</v>
          </cell>
        </row>
        <row r="23">
          <cell r="A23">
            <v>1350</v>
          </cell>
          <cell r="B23" t="str">
            <v>Cascajo</v>
          </cell>
          <cell r="C23" t="str">
            <v>m3</v>
          </cell>
          <cell r="D23">
            <v>14000</v>
          </cell>
        </row>
        <row r="24">
          <cell r="A24">
            <v>1380</v>
          </cell>
          <cell r="B24" t="str">
            <v>Cascajo procesado</v>
          </cell>
          <cell r="C24" t="str">
            <v>m3</v>
          </cell>
          <cell r="D24">
            <v>18000</v>
          </cell>
        </row>
        <row r="25">
          <cell r="A25">
            <v>1400</v>
          </cell>
          <cell r="B25" t="str">
            <v>Cemento asfáltico</v>
          </cell>
          <cell r="C25" t="str">
            <v>kg</v>
          </cell>
          <cell r="D25">
            <v>450</v>
          </cell>
        </row>
        <row r="26">
          <cell r="A26">
            <v>1500</v>
          </cell>
          <cell r="B26" t="str">
            <v>Mezcla asfáltica MDC-1</v>
          </cell>
          <cell r="C26" t="str">
            <v>m3</v>
          </cell>
          <cell r="D26">
            <v>102000</v>
          </cell>
        </row>
        <row r="27">
          <cell r="A27">
            <v>1550</v>
          </cell>
          <cell r="B27" t="str">
            <v>Mezcla asfáltica MDC-2</v>
          </cell>
          <cell r="C27" t="str">
            <v>m3</v>
          </cell>
          <cell r="D27">
            <v>105000</v>
          </cell>
        </row>
        <row r="28">
          <cell r="A28">
            <v>1600</v>
          </cell>
          <cell r="B28" t="str">
            <v xml:space="preserve">Cemento </v>
          </cell>
          <cell r="C28" t="str">
            <v>saco</v>
          </cell>
          <cell r="D28">
            <v>17000</v>
          </cell>
        </row>
        <row r="29">
          <cell r="A29">
            <v>1650</v>
          </cell>
          <cell r="B29" t="str">
            <v>Cesped</v>
          </cell>
          <cell r="C29" t="str">
            <v>m2</v>
          </cell>
          <cell r="D29">
            <v>4000</v>
          </cell>
        </row>
        <row r="30">
          <cell r="A30">
            <v>1670</v>
          </cell>
          <cell r="B30" t="str">
            <v>Concreto</v>
          </cell>
          <cell r="C30" t="str">
            <v>m3</v>
          </cell>
          <cell r="D30">
            <v>170000</v>
          </cell>
        </row>
        <row r="31">
          <cell r="A31">
            <v>1700</v>
          </cell>
          <cell r="B31" t="str">
            <v>Defensas metálicas</v>
          </cell>
          <cell r="C31" t="str">
            <v>m</v>
          </cell>
          <cell r="D31">
            <v>50000</v>
          </cell>
        </row>
        <row r="32">
          <cell r="A32">
            <v>2100</v>
          </cell>
          <cell r="B32" t="str">
            <v>Emulsión asfáltica</v>
          </cell>
          <cell r="C32" t="str">
            <v>kg</v>
          </cell>
          <cell r="D32">
            <v>500</v>
          </cell>
        </row>
        <row r="33">
          <cell r="A33">
            <v>2140</v>
          </cell>
          <cell r="B33" t="str">
            <v>Estructura para luminarias</v>
          </cell>
          <cell r="C33" t="str">
            <v>un</v>
          </cell>
          <cell r="D33">
            <v>430000</v>
          </cell>
        </row>
        <row r="34">
          <cell r="A34">
            <v>2150</v>
          </cell>
          <cell r="B34" t="str">
            <v>Estructura tipo 602T</v>
          </cell>
          <cell r="C34" t="str">
            <v>un</v>
          </cell>
          <cell r="D34">
            <v>1400000</v>
          </cell>
        </row>
        <row r="35">
          <cell r="A35">
            <v>2160</v>
          </cell>
          <cell r="B35" t="str">
            <v>Estructura tipo 553-514</v>
          </cell>
          <cell r="C35" t="str">
            <v>un</v>
          </cell>
          <cell r="D35">
            <v>1150000</v>
          </cell>
        </row>
        <row r="36">
          <cell r="A36">
            <v>2180</v>
          </cell>
          <cell r="B36" t="str">
            <v>Estructura trifásica tipo 523T</v>
          </cell>
          <cell r="C36" t="str">
            <v>un</v>
          </cell>
          <cell r="D36">
            <v>660000</v>
          </cell>
        </row>
        <row r="37">
          <cell r="A37">
            <v>2200</v>
          </cell>
          <cell r="B37" t="str">
            <v>Explosivos</v>
          </cell>
          <cell r="C37" t="str">
            <v>gl</v>
          </cell>
          <cell r="D37">
            <v>3500</v>
          </cell>
        </row>
        <row r="38">
          <cell r="A38">
            <v>2300</v>
          </cell>
          <cell r="B38" t="str">
            <v>Formaleta</v>
          </cell>
          <cell r="C38" t="str">
            <v>m2</v>
          </cell>
          <cell r="D38">
            <v>8000</v>
          </cell>
        </row>
        <row r="39">
          <cell r="A39">
            <v>2600</v>
          </cell>
          <cell r="B39" t="str">
            <v>Geotextil tipo NT 1.600</v>
          </cell>
          <cell r="C39" t="str">
            <v>m2</v>
          </cell>
          <cell r="D39">
            <v>1900</v>
          </cell>
        </row>
        <row r="40">
          <cell r="A40">
            <v>2650</v>
          </cell>
          <cell r="B40" t="str">
            <v>Hormigón para pilotes</v>
          </cell>
          <cell r="C40" t="str">
            <v>m3</v>
          </cell>
          <cell r="D40">
            <v>220000</v>
          </cell>
        </row>
        <row r="41">
          <cell r="A41">
            <v>2700</v>
          </cell>
          <cell r="B41" t="str">
            <v>Junta de expansión para pisos puente tipo 1</v>
          </cell>
          <cell r="C41" t="str">
            <v>m</v>
          </cell>
          <cell r="D41">
            <v>300000</v>
          </cell>
        </row>
        <row r="42">
          <cell r="A42">
            <v>2750</v>
          </cell>
          <cell r="B42" t="str">
            <v>Junta tipo freysinet M-80</v>
          </cell>
          <cell r="C42" t="str">
            <v>un</v>
          </cell>
          <cell r="D42">
            <v>500000</v>
          </cell>
        </row>
        <row r="43">
          <cell r="A43">
            <v>2760</v>
          </cell>
          <cell r="B43" t="str">
            <v>Lámparas de alumbrado</v>
          </cell>
          <cell r="C43" t="str">
            <v>un</v>
          </cell>
          <cell r="D43">
            <v>250000</v>
          </cell>
        </row>
        <row r="44">
          <cell r="A44">
            <v>2765</v>
          </cell>
          <cell r="B44" t="str">
            <v>Línea aérea #2AWG Cu Desnudo 15 Kv</v>
          </cell>
          <cell r="C44" t="str">
            <v>m</v>
          </cell>
          <cell r="D44">
            <v>15000</v>
          </cell>
        </row>
        <row r="45">
          <cell r="A45">
            <v>2770</v>
          </cell>
          <cell r="B45" t="str">
            <v>Malla eslabonada</v>
          </cell>
          <cell r="C45" t="str">
            <v>m2</v>
          </cell>
          <cell r="D45">
            <v>15000</v>
          </cell>
        </row>
        <row r="46">
          <cell r="A46">
            <v>2800</v>
          </cell>
          <cell r="B46" t="str">
            <v>Material de préstamo</v>
          </cell>
          <cell r="C46" t="str">
            <v>m3</v>
          </cell>
          <cell r="D46">
            <v>4500</v>
          </cell>
        </row>
        <row r="47">
          <cell r="A47">
            <v>3000</v>
          </cell>
          <cell r="B47" t="str">
            <v>Material filtrante</v>
          </cell>
          <cell r="C47" t="str">
            <v>m3</v>
          </cell>
          <cell r="D47">
            <v>18000</v>
          </cell>
        </row>
        <row r="48">
          <cell r="A48">
            <v>3110</v>
          </cell>
          <cell r="B48" t="str">
            <v>Mezcla densa en caliente para bacheo</v>
          </cell>
          <cell r="C48" t="str">
            <v>m3</v>
          </cell>
          <cell r="D48">
            <v>110000</v>
          </cell>
        </row>
        <row r="49">
          <cell r="A49">
            <v>3120</v>
          </cell>
          <cell r="B49" t="str">
            <v>Mezcla densa en caliente  tipo MDC-2</v>
          </cell>
          <cell r="C49" t="str">
            <v>m3</v>
          </cell>
          <cell r="D49">
            <v>115000</v>
          </cell>
        </row>
        <row r="50">
          <cell r="A50">
            <v>3125</v>
          </cell>
          <cell r="B50" t="str">
            <v>Mortero</v>
          </cell>
          <cell r="C50" t="str">
            <v>m3</v>
          </cell>
          <cell r="D50">
            <v>180000</v>
          </cell>
        </row>
        <row r="51">
          <cell r="A51">
            <v>3130</v>
          </cell>
          <cell r="B51" t="str">
            <v>Platina de acero para apoyos elastoméricos</v>
          </cell>
          <cell r="C51" t="str">
            <v>un</v>
          </cell>
          <cell r="D51">
            <v>120000</v>
          </cell>
        </row>
        <row r="52">
          <cell r="A52">
            <v>3135</v>
          </cell>
          <cell r="B52" t="str">
            <v>Piedra</v>
          </cell>
          <cell r="C52" t="str">
            <v>m3</v>
          </cell>
          <cell r="D52">
            <v>15000</v>
          </cell>
        </row>
        <row r="53">
          <cell r="A53">
            <v>3140</v>
          </cell>
          <cell r="B53" t="str">
            <v>Poste de concreto</v>
          </cell>
          <cell r="C53" t="str">
            <v>un</v>
          </cell>
          <cell r="D53">
            <v>7000</v>
          </cell>
        </row>
        <row r="54">
          <cell r="A54">
            <v>3150</v>
          </cell>
          <cell r="B54" t="str">
            <v>Poste de kilometraje</v>
          </cell>
          <cell r="C54" t="str">
            <v>un</v>
          </cell>
          <cell r="D54">
            <v>8500</v>
          </cell>
        </row>
        <row r="55">
          <cell r="A55">
            <v>3160</v>
          </cell>
          <cell r="B55" t="str">
            <v>Poste de referencia</v>
          </cell>
          <cell r="C55" t="str">
            <v>un</v>
          </cell>
          <cell r="D55">
            <v>30000</v>
          </cell>
        </row>
        <row r="56">
          <cell r="A56">
            <v>3200</v>
          </cell>
          <cell r="B56" t="str">
            <v>Sección final</v>
          </cell>
          <cell r="C56" t="str">
            <v>un</v>
          </cell>
          <cell r="D56">
            <v>35000</v>
          </cell>
        </row>
        <row r="57">
          <cell r="A57">
            <v>3220</v>
          </cell>
          <cell r="B57" t="str">
            <v>Sellos de PVC de 0.15m de ancho</v>
          </cell>
          <cell r="C57" t="str">
            <v>m</v>
          </cell>
          <cell r="D57">
            <v>12000</v>
          </cell>
        </row>
        <row r="58">
          <cell r="A58">
            <v>3240</v>
          </cell>
          <cell r="B58" t="str">
            <v>Semilla</v>
          </cell>
          <cell r="C58" t="str">
            <v>m2</v>
          </cell>
          <cell r="D58">
            <v>600</v>
          </cell>
        </row>
        <row r="59">
          <cell r="A59">
            <v>3250</v>
          </cell>
          <cell r="B59" t="str">
            <v>Señal preventiva y reglamentaria</v>
          </cell>
          <cell r="C59" t="str">
            <v>un</v>
          </cell>
          <cell r="D59">
            <v>80000</v>
          </cell>
        </row>
        <row r="60">
          <cell r="A60">
            <v>3252</v>
          </cell>
          <cell r="B60" t="str">
            <v>Señal vial tamaño 144x30</v>
          </cell>
          <cell r="C60" t="str">
            <v>un</v>
          </cell>
          <cell r="D60">
            <v>100000</v>
          </cell>
        </row>
        <row r="61">
          <cell r="A61">
            <v>3254</v>
          </cell>
          <cell r="B61" t="str">
            <v>Señal vial tamaño 144x60 (2 renglones)</v>
          </cell>
          <cell r="C61" t="str">
            <v>un</v>
          </cell>
          <cell r="D61">
            <v>130000</v>
          </cell>
        </row>
        <row r="62">
          <cell r="A62">
            <v>3256</v>
          </cell>
          <cell r="B62" t="str">
            <v>Señal vial tamaño 144x60 (3 renglones)</v>
          </cell>
          <cell r="C62" t="str">
            <v>un</v>
          </cell>
          <cell r="D62">
            <v>180000</v>
          </cell>
        </row>
        <row r="63">
          <cell r="A63">
            <v>3260</v>
          </cell>
          <cell r="B63" t="str">
            <v>Señal de tránsito grupo I</v>
          </cell>
          <cell r="C63" t="str">
            <v>un</v>
          </cell>
          <cell r="D63">
            <v>100000</v>
          </cell>
        </row>
        <row r="64">
          <cell r="A64">
            <v>3280</v>
          </cell>
          <cell r="B64" t="str">
            <v>Señal de tránsito grupo V</v>
          </cell>
          <cell r="C64" t="str">
            <v>un</v>
          </cell>
          <cell r="D64">
            <v>200000</v>
          </cell>
        </row>
        <row r="65">
          <cell r="A65">
            <v>3300</v>
          </cell>
          <cell r="B65" t="str">
            <v>Subbase granular</v>
          </cell>
          <cell r="C65" t="str">
            <v>m3</v>
          </cell>
          <cell r="D65">
            <v>14000</v>
          </cell>
        </row>
        <row r="66">
          <cell r="A66">
            <v>3330</v>
          </cell>
          <cell r="B66" t="str">
            <v>Tachas estoperolas</v>
          </cell>
          <cell r="C66" t="str">
            <v>un</v>
          </cell>
          <cell r="D66">
            <v>6400</v>
          </cell>
        </row>
        <row r="67">
          <cell r="A67">
            <v>3340</v>
          </cell>
          <cell r="B67" t="str">
            <v>Tacha reflectiva</v>
          </cell>
          <cell r="C67" t="str">
            <v>un</v>
          </cell>
          <cell r="D67">
            <v>7500</v>
          </cell>
        </row>
        <row r="68">
          <cell r="A68">
            <v>3345</v>
          </cell>
          <cell r="B68" t="str">
            <v>Templete</v>
          </cell>
          <cell r="C68" t="str">
            <v>un</v>
          </cell>
          <cell r="D68">
            <v>315000</v>
          </cell>
        </row>
        <row r="69">
          <cell r="A69">
            <v>3350</v>
          </cell>
          <cell r="B69" t="str">
            <v>Tensores en estribos de puentes</v>
          </cell>
          <cell r="C69" t="str">
            <v>m</v>
          </cell>
          <cell r="D69">
            <v>90000</v>
          </cell>
        </row>
        <row r="70">
          <cell r="A70">
            <v>3400</v>
          </cell>
          <cell r="B70" t="str">
            <v>Tierra orgánica</v>
          </cell>
          <cell r="C70" t="str">
            <v>m3</v>
          </cell>
          <cell r="D70">
            <v>15000</v>
          </cell>
        </row>
        <row r="71">
          <cell r="A71">
            <v>4300</v>
          </cell>
          <cell r="B71" t="str">
            <v xml:space="preserve">Triturado </v>
          </cell>
          <cell r="C71" t="str">
            <v>m3</v>
          </cell>
          <cell r="D71">
            <v>25000</v>
          </cell>
        </row>
        <row r="72">
          <cell r="A72">
            <v>4350</v>
          </cell>
          <cell r="B72" t="str">
            <v>Tubería de concreto D=0.20m</v>
          </cell>
          <cell r="C72" t="str">
            <v>m</v>
          </cell>
          <cell r="D72">
            <v>14000</v>
          </cell>
        </row>
        <row r="73">
          <cell r="A73">
            <v>4400</v>
          </cell>
          <cell r="B73" t="str">
            <v>Tubería de concreto D=900 mm</v>
          </cell>
          <cell r="C73" t="str">
            <v>ml</v>
          </cell>
          <cell r="D73">
            <v>190000</v>
          </cell>
        </row>
        <row r="74">
          <cell r="A74">
            <v>4500</v>
          </cell>
          <cell r="B74" t="str">
            <v>Tubería de concreto D=1 m</v>
          </cell>
          <cell r="C74" t="str">
            <v>ml</v>
          </cell>
          <cell r="D74">
            <v>120000</v>
          </cell>
        </row>
        <row r="75">
          <cell r="A75">
            <v>60100</v>
          </cell>
          <cell r="B75" t="str">
            <v>Obrero</v>
          </cell>
          <cell r="C75" t="str">
            <v>día</v>
          </cell>
          <cell r="D75">
            <v>19500</v>
          </cell>
        </row>
        <row r="76">
          <cell r="A76">
            <v>60200</v>
          </cell>
          <cell r="B76" t="str">
            <v>Ayudante</v>
          </cell>
          <cell r="C76" t="str">
            <v>día</v>
          </cell>
          <cell r="D76">
            <v>19500</v>
          </cell>
        </row>
        <row r="77">
          <cell r="A77">
            <v>60500</v>
          </cell>
          <cell r="B77" t="str">
            <v>Encargado</v>
          </cell>
          <cell r="C77" t="str">
            <v>día</v>
          </cell>
          <cell r="D77">
            <v>52500</v>
          </cell>
        </row>
        <row r="78">
          <cell r="A78">
            <v>60600</v>
          </cell>
          <cell r="B78" t="str">
            <v>Minero</v>
          </cell>
          <cell r="C78" t="str">
            <v>día</v>
          </cell>
          <cell r="D78">
            <v>42000</v>
          </cell>
        </row>
        <row r="79">
          <cell r="A79">
            <v>60700</v>
          </cell>
          <cell r="B79" t="str">
            <v>Oficial</v>
          </cell>
          <cell r="C79" t="str">
            <v>día</v>
          </cell>
          <cell r="D79">
            <v>42000</v>
          </cell>
        </row>
        <row r="80">
          <cell r="A80">
            <v>60900</v>
          </cell>
          <cell r="B80" t="str">
            <v>Rastrillero</v>
          </cell>
          <cell r="C80" t="str">
            <v>día</v>
          </cell>
          <cell r="D80">
            <v>25200</v>
          </cell>
        </row>
        <row r="81">
          <cell r="A81">
            <v>70020</v>
          </cell>
          <cell r="B81" t="str">
            <v>Tractor Sobre Orugas D6D</v>
          </cell>
          <cell r="C81" t="str">
            <v>hr</v>
          </cell>
          <cell r="D81">
            <v>70000</v>
          </cell>
        </row>
        <row r="82">
          <cell r="A82">
            <v>70080</v>
          </cell>
          <cell r="B82" t="str">
            <v>Cargador sobre Llantas Cat 928 F</v>
          </cell>
          <cell r="C82" t="str">
            <v>hr</v>
          </cell>
          <cell r="D82">
            <v>45000</v>
          </cell>
        </row>
        <row r="83">
          <cell r="A83">
            <v>70100</v>
          </cell>
          <cell r="B83" t="str">
            <v xml:space="preserve">Carrotanque  </v>
          </cell>
          <cell r="C83" t="str">
            <v>hr</v>
          </cell>
          <cell r="D83">
            <v>25000</v>
          </cell>
        </row>
        <row r="84">
          <cell r="A84">
            <v>70150</v>
          </cell>
          <cell r="B84" t="str">
            <v>Carrotanque irrigador</v>
          </cell>
          <cell r="C84" t="str">
            <v>hr</v>
          </cell>
          <cell r="D84">
            <v>25000</v>
          </cell>
        </row>
        <row r="85">
          <cell r="A85">
            <v>70200</v>
          </cell>
          <cell r="B85" t="str">
            <v>Compactador de llantas</v>
          </cell>
          <cell r="C85" t="str">
            <v>hr</v>
          </cell>
          <cell r="D85">
            <v>40000</v>
          </cell>
        </row>
        <row r="86">
          <cell r="A86">
            <v>70500</v>
          </cell>
          <cell r="B86" t="str">
            <v>Compactador Ingersoll Rand SD70D</v>
          </cell>
          <cell r="C86" t="str">
            <v>hr</v>
          </cell>
          <cell r="D86">
            <v>45000</v>
          </cell>
        </row>
        <row r="87">
          <cell r="A87">
            <v>70600</v>
          </cell>
          <cell r="B87" t="str">
            <v>Compactador Ingersoll Rand SD70DA</v>
          </cell>
          <cell r="C87" t="str">
            <v>hr</v>
          </cell>
          <cell r="D87">
            <v>45000</v>
          </cell>
        </row>
        <row r="88">
          <cell r="A88">
            <v>70700</v>
          </cell>
          <cell r="B88" t="str">
            <v>Compresor Ingersoll Rand  PS185W</v>
          </cell>
          <cell r="C88" t="str">
            <v>hr</v>
          </cell>
          <cell r="D88">
            <v>24000</v>
          </cell>
        </row>
        <row r="89">
          <cell r="A89">
            <v>70800</v>
          </cell>
          <cell r="B89" t="str">
            <v>Excavadora Caterpillar 320</v>
          </cell>
          <cell r="C89" t="str">
            <v>hr</v>
          </cell>
          <cell r="D89">
            <v>60000</v>
          </cell>
        </row>
        <row r="90">
          <cell r="A90">
            <v>70900</v>
          </cell>
          <cell r="B90" t="str">
            <v>Grúa</v>
          </cell>
          <cell r="C90" t="str">
            <v>hr</v>
          </cell>
          <cell r="D90">
            <v>25000</v>
          </cell>
        </row>
        <row r="91">
          <cell r="A91">
            <v>71045</v>
          </cell>
          <cell r="B91" t="str">
            <v>Mezcladora 1/2 sco</v>
          </cell>
          <cell r="C91" t="str">
            <v>día</v>
          </cell>
          <cell r="D91">
            <v>20000</v>
          </cell>
        </row>
        <row r="92">
          <cell r="A92">
            <v>71080</v>
          </cell>
          <cell r="B92" t="str">
            <v>Motobomba 3 hp</v>
          </cell>
          <cell r="C92" t="str">
            <v>día</v>
          </cell>
          <cell r="D92">
            <v>20000</v>
          </cell>
        </row>
        <row r="93">
          <cell r="A93">
            <v>71100</v>
          </cell>
          <cell r="B93" t="str">
            <v>Motoniveladora Caterpillar 120</v>
          </cell>
          <cell r="C93" t="str">
            <v>hr</v>
          </cell>
          <cell r="D93">
            <v>60000</v>
          </cell>
        </row>
        <row r="94">
          <cell r="A94">
            <v>71200</v>
          </cell>
          <cell r="B94" t="str">
            <v>Pavimentadora Lee Boy 8000 B</v>
          </cell>
          <cell r="C94" t="str">
            <v>hr</v>
          </cell>
          <cell r="D94">
            <v>50000</v>
          </cell>
        </row>
        <row r="95">
          <cell r="A95">
            <v>71250</v>
          </cell>
          <cell r="B95" t="str">
            <v xml:space="preserve">Perfiladora CMI </v>
          </cell>
          <cell r="C95" t="str">
            <v>hr</v>
          </cell>
          <cell r="D95">
            <v>400000</v>
          </cell>
        </row>
        <row r="96">
          <cell r="A96">
            <v>71300</v>
          </cell>
          <cell r="B96" t="str">
            <v>Placa vibratoria</v>
          </cell>
          <cell r="C96" t="str">
            <v>hr</v>
          </cell>
          <cell r="D96">
            <v>4000</v>
          </cell>
        </row>
        <row r="97">
          <cell r="A97">
            <v>71400</v>
          </cell>
          <cell r="B97" t="str">
            <v>Retroexcavadora Caterpillar 416</v>
          </cell>
          <cell r="C97" t="str">
            <v>hr</v>
          </cell>
          <cell r="D97">
            <v>35000</v>
          </cell>
        </row>
        <row r="98">
          <cell r="A98">
            <v>71600</v>
          </cell>
          <cell r="B98" t="str">
            <v>Compactador Vertical Ingersoll RX-65</v>
          </cell>
          <cell r="C98" t="str">
            <v>hr</v>
          </cell>
          <cell r="D98">
            <v>4000</v>
          </cell>
        </row>
        <row r="99">
          <cell r="A99">
            <v>71700</v>
          </cell>
          <cell r="B99" t="str">
            <v>Vibrador para concreto</v>
          </cell>
          <cell r="C99" t="str">
            <v>hr</v>
          </cell>
          <cell r="D99">
            <v>2000</v>
          </cell>
        </row>
        <row r="100">
          <cell r="A100">
            <v>80010</v>
          </cell>
          <cell r="B100" t="str">
            <v>Acometida secundaria del transformador</v>
          </cell>
          <cell r="C100" t="str">
            <v>un</v>
          </cell>
          <cell r="D100">
            <v>250000</v>
          </cell>
        </row>
        <row r="101">
          <cell r="A101">
            <v>80020</v>
          </cell>
          <cell r="B101" t="str">
            <v>Acometida subterránea B.T. Entre estructuras con luminaria</v>
          </cell>
          <cell r="C101" t="str">
            <v>un</v>
          </cell>
          <cell r="D101">
            <v>28000</v>
          </cell>
        </row>
        <row r="102">
          <cell r="A102">
            <v>80040</v>
          </cell>
          <cell r="B102" t="str">
            <v>Caja para control de alumbrado</v>
          </cell>
          <cell r="C102" t="str">
            <v>un</v>
          </cell>
          <cell r="D102">
            <v>1000000</v>
          </cell>
        </row>
        <row r="103">
          <cell r="A103">
            <v>80100</v>
          </cell>
          <cell r="B103" t="str">
            <v>Derechos de salida</v>
          </cell>
          <cell r="C103" t="str">
            <v>m3</v>
          </cell>
          <cell r="D103">
            <v>1500</v>
          </cell>
        </row>
        <row r="104">
          <cell r="A104">
            <v>80150</v>
          </cell>
          <cell r="B104" t="str">
            <v>Derechos de botada</v>
          </cell>
          <cell r="C104" t="str">
            <v>m3</v>
          </cell>
          <cell r="D104">
            <v>2000</v>
          </cell>
        </row>
        <row r="105">
          <cell r="A105">
            <v>80200</v>
          </cell>
          <cell r="B105" t="str">
            <v>Imprimación</v>
          </cell>
          <cell r="C105" t="str">
            <v>m2</v>
          </cell>
          <cell r="D105">
            <v>1030</v>
          </cell>
        </row>
        <row r="106">
          <cell r="A106">
            <v>80250</v>
          </cell>
          <cell r="B106" t="str">
            <v>Linea de demarcación</v>
          </cell>
          <cell r="C106" t="str">
            <v>ml</v>
          </cell>
          <cell r="D106">
            <v>3400</v>
          </cell>
        </row>
        <row r="107">
          <cell r="A107">
            <v>80260</v>
          </cell>
          <cell r="B107" t="str">
            <v>Linea de demarcación discontinua</v>
          </cell>
          <cell r="C107" t="str">
            <v>ml</v>
          </cell>
          <cell r="D107">
            <v>3200</v>
          </cell>
        </row>
        <row r="108">
          <cell r="A108">
            <v>80300</v>
          </cell>
          <cell r="B108" t="str">
            <v>Pilotaje D=0.60m</v>
          </cell>
          <cell r="C108" t="str">
            <v>ml</v>
          </cell>
          <cell r="D108">
            <v>250000</v>
          </cell>
        </row>
        <row r="109">
          <cell r="A109">
            <v>80400</v>
          </cell>
          <cell r="B109" t="str">
            <v>Pilotaje D=1.30m</v>
          </cell>
          <cell r="C109" t="str">
            <v>ml</v>
          </cell>
          <cell r="D109">
            <v>500000</v>
          </cell>
        </row>
        <row r="110">
          <cell r="A110">
            <v>80450</v>
          </cell>
          <cell r="B110" t="str">
            <v>Subestación aérea 37,5 KVA-1D 2000V</v>
          </cell>
          <cell r="C110" t="str">
            <v>un</v>
          </cell>
          <cell r="D110">
            <v>4500000</v>
          </cell>
        </row>
        <row r="111">
          <cell r="A111">
            <v>80500</v>
          </cell>
          <cell r="B111" t="str">
            <v>Transporte agregados a la obra</v>
          </cell>
          <cell r="C111" t="str">
            <v>m3-km</v>
          </cell>
          <cell r="D111">
            <v>350</v>
          </cell>
        </row>
        <row r="112">
          <cell r="A112">
            <v>80600</v>
          </cell>
          <cell r="B112" t="str">
            <v>Transporte de acero de refuerzo</v>
          </cell>
          <cell r="C112" t="str">
            <v>kg</v>
          </cell>
          <cell r="D112">
            <v>20</v>
          </cell>
        </row>
        <row r="113">
          <cell r="A113">
            <v>80650</v>
          </cell>
          <cell r="B113" t="str">
            <v>Transporte de arboles</v>
          </cell>
          <cell r="C113" t="str">
            <v>un</v>
          </cell>
          <cell r="D113">
            <v>50000</v>
          </cell>
        </row>
        <row r="114">
          <cell r="A114">
            <v>80700</v>
          </cell>
          <cell r="B114" t="str">
            <v>Transporte de arena (suelta)</v>
          </cell>
          <cell r="C114" t="str">
            <v>m3-km</v>
          </cell>
          <cell r="D114">
            <v>350</v>
          </cell>
        </row>
        <row r="115">
          <cell r="A115">
            <v>80900</v>
          </cell>
          <cell r="B115" t="str">
            <v>Transporte de base granular (suelta)</v>
          </cell>
          <cell r="C115" t="str">
            <v>m3-km</v>
          </cell>
          <cell r="D115">
            <v>350</v>
          </cell>
        </row>
        <row r="116">
          <cell r="A116">
            <v>80935</v>
          </cell>
          <cell r="B116" t="str">
            <v>Transporte de maquinaria</v>
          </cell>
          <cell r="C116" t="str">
            <v>km</v>
          </cell>
          <cell r="D116">
            <v>400</v>
          </cell>
        </row>
        <row r="117">
          <cell r="A117">
            <v>80940</v>
          </cell>
          <cell r="B117" t="str">
            <v>Transporte de materiales</v>
          </cell>
          <cell r="C117" t="str">
            <v>m3-km</v>
          </cell>
          <cell r="D117">
            <v>480</v>
          </cell>
        </row>
        <row r="118">
          <cell r="A118">
            <v>80950</v>
          </cell>
          <cell r="B118" t="str">
            <v>Transporte de mat.explanaciones</v>
          </cell>
          <cell r="C118" t="str">
            <v>m3-km</v>
          </cell>
          <cell r="D118">
            <v>480</v>
          </cell>
        </row>
        <row r="119">
          <cell r="A119">
            <v>80970</v>
          </cell>
          <cell r="B119" t="str">
            <v>Transporte de material derrumbes</v>
          </cell>
          <cell r="C119" t="str">
            <v>m3-km</v>
          </cell>
          <cell r="D119">
            <v>500</v>
          </cell>
        </row>
        <row r="120">
          <cell r="A120">
            <v>81000</v>
          </cell>
          <cell r="B120" t="str">
            <v>Transporte de mezcla asfáltica</v>
          </cell>
          <cell r="C120" t="str">
            <v>m3-km</v>
          </cell>
          <cell r="D120">
            <v>400</v>
          </cell>
        </row>
        <row r="121">
          <cell r="A121">
            <v>81100</v>
          </cell>
          <cell r="B121" t="str">
            <v>Transporte de subbase</v>
          </cell>
          <cell r="C121" t="str">
            <v>m3-km</v>
          </cell>
          <cell r="D121">
            <v>350</v>
          </cell>
        </row>
        <row r="122">
          <cell r="A122">
            <v>81200</v>
          </cell>
          <cell r="B122" t="str">
            <v>Transporte de triturado (suelta)</v>
          </cell>
          <cell r="C122" t="str">
            <v>m3-km</v>
          </cell>
          <cell r="D122">
            <v>350</v>
          </cell>
        </row>
        <row r="123">
          <cell r="A123">
            <v>81300</v>
          </cell>
          <cell r="B123" t="str">
            <v>Transporte de tubería</v>
          </cell>
          <cell r="C123" t="str">
            <v>vj</v>
          </cell>
          <cell r="D123">
            <v>50000</v>
          </cell>
        </row>
        <row r="124">
          <cell r="A124">
            <v>81400</v>
          </cell>
          <cell r="B124" t="str">
            <v>Transporte escombros</v>
          </cell>
          <cell r="C124" t="str">
            <v>m3-km</v>
          </cell>
          <cell r="D124">
            <v>500</v>
          </cell>
        </row>
      </sheetData>
      <sheetData sheetId="1">
        <row r="7">
          <cell r="B7" t="str">
            <v>CODIGO</v>
          </cell>
          <cell r="C7" t="str">
            <v>DESCRIPCIÓN</v>
          </cell>
          <cell r="D7" t="str">
            <v>UN.</v>
          </cell>
          <cell r="E7" t="str">
            <v>CANT.</v>
          </cell>
          <cell r="F7" t="str">
            <v>V UNITARIO</v>
          </cell>
          <cell r="G7" t="str">
            <v>V TOTAL</v>
          </cell>
        </row>
        <row r="8">
          <cell r="B8">
            <v>1</v>
          </cell>
          <cell r="C8" t="str">
            <v xml:space="preserve">Desmonte, limpieza </v>
          </cell>
          <cell r="D8" t="str">
            <v>ha</v>
          </cell>
          <cell r="E8">
            <v>20</v>
          </cell>
          <cell r="F8">
            <v>836550</v>
          </cell>
          <cell r="G8">
            <v>16731000</v>
          </cell>
        </row>
        <row r="9">
          <cell r="B9">
            <v>2</v>
          </cell>
          <cell r="C9" t="str">
            <v>Traslado de arboles</v>
          </cell>
          <cell r="D9" t="str">
            <v>un</v>
          </cell>
          <cell r="E9">
            <v>10</v>
          </cell>
          <cell r="F9">
            <v>247715</v>
          </cell>
          <cell r="G9">
            <v>2477150</v>
          </cell>
        </row>
        <row r="10">
          <cell r="B10">
            <v>3</v>
          </cell>
          <cell r="C10" t="str">
            <v>Demolicion de Pavimentos, Pisos, Andenes y Bordillos</v>
          </cell>
          <cell r="D10" t="str">
            <v>m3</v>
          </cell>
          <cell r="E10">
            <v>960</v>
          </cell>
          <cell r="F10">
            <v>42848</v>
          </cell>
          <cell r="G10">
            <v>41134080</v>
          </cell>
        </row>
        <row r="11">
          <cell r="B11">
            <v>4</v>
          </cell>
          <cell r="C11" t="str">
            <v>Remocion de Cercas</v>
          </cell>
          <cell r="D11" t="str">
            <v>ml</v>
          </cell>
          <cell r="E11">
            <v>2600</v>
          </cell>
          <cell r="F11">
            <v>41912</v>
          </cell>
          <cell r="G11">
            <v>108971200</v>
          </cell>
        </row>
        <row r="12">
          <cell r="B12">
            <v>5</v>
          </cell>
          <cell r="C12" t="str">
            <v>Remocion de Servicios existentes</v>
          </cell>
          <cell r="D12" t="str">
            <v>un</v>
          </cell>
          <cell r="E12">
            <v>30</v>
          </cell>
          <cell r="F12">
            <v>54061</v>
          </cell>
          <cell r="G12">
            <v>1621830</v>
          </cell>
        </row>
        <row r="13">
          <cell r="B13">
            <v>6</v>
          </cell>
          <cell r="C13" t="str">
            <v>Excavación en material común de la explanación, canales y prestamos</v>
          </cell>
          <cell r="D13" t="str">
            <v>m3</v>
          </cell>
          <cell r="E13">
            <v>65600</v>
          </cell>
          <cell r="F13">
            <v>5886</v>
          </cell>
          <cell r="G13">
            <v>386121600</v>
          </cell>
        </row>
        <row r="14">
          <cell r="B14">
            <v>7</v>
          </cell>
          <cell r="C14" t="str">
            <v>Excavación en roca de la explanación, canales y prestamos</v>
          </cell>
          <cell r="D14" t="str">
            <v>m3</v>
          </cell>
          <cell r="E14">
            <v>15000</v>
          </cell>
          <cell r="F14">
            <v>43693</v>
          </cell>
          <cell r="G14">
            <v>655395000</v>
          </cell>
        </row>
        <row r="15">
          <cell r="B15">
            <v>8</v>
          </cell>
          <cell r="C15" t="str">
            <v>Terraplenes con materiales de préstamo</v>
          </cell>
          <cell r="D15" t="str">
            <v>m3</v>
          </cell>
          <cell r="E15">
            <v>106500</v>
          </cell>
          <cell r="F15">
            <v>13855</v>
          </cell>
          <cell r="G15">
            <v>1475557500</v>
          </cell>
        </row>
        <row r="16">
          <cell r="B16">
            <v>9</v>
          </cell>
          <cell r="C16" t="str">
            <v>Terraplenes con materiales del sitio</v>
          </cell>
          <cell r="D16" t="str">
            <v>m3</v>
          </cell>
          <cell r="E16">
            <v>30000</v>
          </cell>
          <cell r="F16">
            <v>7179</v>
          </cell>
          <cell r="G16">
            <v>215370000</v>
          </cell>
        </row>
        <row r="17">
          <cell r="B17">
            <v>10</v>
          </cell>
          <cell r="C17" t="str">
            <v>Sub-base granular</v>
          </cell>
          <cell r="D17" t="str">
            <v>m3</v>
          </cell>
          <cell r="E17">
            <v>13600</v>
          </cell>
          <cell r="F17">
            <v>49846</v>
          </cell>
          <cell r="G17">
            <v>677905600</v>
          </cell>
        </row>
        <row r="18">
          <cell r="B18">
            <v>11</v>
          </cell>
          <cell r="C18" t="str">
            <v>Base granular</v>
          </cell>
          <cell r="D18" t="str">
            <v>m3</v>
          </cell>
          <cell r="E18">
            <v>22500</v>
          </cell>
          <cell r="F18">
            <v>54916</v>
          </cell>
          <cell r="G18">
            <v>1235610000</v>
          </cell>
        </row>
        <row r="19">
          <cell r="B19">
            <v>12</v>
          </cell>
          <cell r="C19" t="str">
            <v>Cemento Asfaltico</v>
          </cell>
          <cell r="D19" t="str">
            <v>kg</v>
          </cell>
          <cell r="E19">
            <v>630000</v>
          </cell>
          <cell r="F19">
            <v>585</v>
          </cell>
          <cell r="G19">
            <v>368550000</v>
          </cell>
        </row>
        <row r="20">
          <cell r="B20">
            <v>13</v>
          </cell>
          <cell r="C20" t="str">
            <v>Concreto asfáltico MDC-1</v>
          </cell>
          <cell r="D20" t="str">
            <v>m3</v>
          </cell>
          <cell r="E20">
            <v>3000</v>
          </cell>
          <cell r="F20">
            <v>210311</v>
          </cell>
          <cell r="G20">
            <v>630933000</v>
          </cell>
        </row>
        <row r="21">
          <cell r="B21">
            <v>14</v>
          </cell>
          <cell r="C21" t="str">
            <v>Concreto asfáltico MDC-2</v>
          </cell>
          <cell r="D21" t="str">
            <v>m3</v>
          </cell>
          <cell r="E21">
            <v>3000</v>
          </cell>
          <cell r="F21">
            <v>215381</v>
          </cell>
          <cell r="G21">
            <v>646143000</v>
          </cell>
        </row>
        <row r="22">
          <cell r="B22">
            <v>15</v>
          </cell>
          <cell r="C22" t="str">
            <v>Imprimacion</v>
          </cell>
          <cell r="D22" t="str">
            <v>m2</v>
          </cell>
          <cell r="E22">
            <v>83000</v>
          </cell>
          <cell r="F22">
            <v>1339</v>
          </cell>
          <cell r="G22">
            <v>111137000</v>
          </cell>
        </row>
        <row r="23">
          <cell r="B23">
            <v>16</v>
          </cell>
          <cell r="C23" t="str">
            <v>Excavación varias en material comun seco</v>
          </cell>
          <cell r="D23" t="str">
            <v>m3</v>
          </cell>
          <cell r="E23">
            <v>2000</v>
          </cell>
          <cell r="F23">
            <v>7901</v>
          </cell>
          <cell r="G23">
            <v>15802000</v>
          </cell>
        </row>
        <row r="24">
          <cell r="B24">
            <v>17</v>
          </cell>
          <cell r="C24" t="str">
            <v>Excavación varias en roca en seco</v>
          </cell>
          <cell r="D24" t="str">
            <v>m3</v>
          </cell>
          <cell r="E24">
            <v>900</v>
          </cell>
          <cell r="F24">
            <v>115662</v>
          </cell>
          <cell r="G24">
            <v>104095800</v>
          </cell>
        </row>
        <row r="25">
          <cell r="B25">
            <v>18</v>
          </cell>
          <cell r="C25" t="str">
            <v>Rellenos a mano con material del sitio (obras de arte)</v>
          </cell>
          <cell r="D25" t="str">
            <v>m3</v>
          </cell>
          <cell r="E25">
            <v>800</v>
          </cell>
          <cell r="F25">
            <v>13792</v>
          </cell>
          <cell r="G25">
            <v>11033600</v>
          </cell>
        </row>
        <row r="26">
          <cell r="B26">
            <v>19</v>
          </cell>
          <cell r="C26" t="str">
            <v>Rellenos a mano para estructuras con material de préstamo</v>
          </cell>
          <cell r="D26" t="str">
            <v>m3</v>
          </cell>
          <cell r="E26">
            <v>900</v>
          </cell>
          <cell r="F26">
            <v>41646</v>
          </cell>
          <cell r="G26">
            <v>37481400</v>
          </cell>
        </row>
        <row r="27">
          <cell r="B27">
            <v>20</v>
          </cell>
          <cell r="C27" t="str">
            <v>Pilotes Preexcavados D=60cm</v>
          </cell>
          <cell r="D27" t="str">
            <v>ml</v>
          </cell>
          <cell r="E27">
            <v>200</v>
          </cell>
          <cell r="F27">
            <v>839021</v>
          </cell>
          <cell r="G27">
            <v>167804200</v>
          </cell>
        </row>
        <row r="28">
          <cell r="B28">
            <v>21</v>
          </cell>
          <cell r="C28" t="str">
            <v>Concreto clase D (3000 PSI)   (Boxculvert y Aletas)</v>
          </cell>
          <cell r="D28" t="str">
            <v>m3</v>
          </cell>
          <cell r="E28">
            <v>1300</v>
          </cell>
          <cell r="F28">
            <v>474994</v>
          </cell>
          <cell r="G28">
            <v>617492200</v>
          </cell>
        </row>
        <row r="29">
          <cell r="B29">
            <v>22</v>
          </cell>
          <cell r="C29" t="str">
            <v>Concreto clase F (2000 PSI)</v>
          </cell>
          <cell r="D29" t="str">
            <v>m3</v>
          </cell>
          <cell r="E29">
            <v>90</v>
          </cell>
          <cell r="F29">
            <v>330740</v>
          </cell>
          <cell r="G29">
            <v>29766600</v>
          </cell>
        </row>
        <row r="30">
          <cell r="B30">
            <v>23</v>
          </cell>
          <cell r="C30" t="str">
            <v>Concreto 4000 psi (280 kg/cm2) Clase C (Placa - Puente)</v>
          </cell>
          <cell r="D30" t="str">
            <v>m3</v>
          </cell>
          <cell r="E30">
            <v>190</v>
          </cell>
          <cell r="F30">
            <v>637494</v>
          </cell>
          <cell r="G30">
            <v>121123860</v>
          </cell>
        </row>
        <row r="31">
          <cell r="B31">
            <v>24</v>
          </cell>
          <cell r="C31" t="str">
            <v>Concreto 5000 psi ( 350 kg/cm2) Clase A  (Vigas y Riostras)</v>
          </cell>
          <cell r="D31" t="str">
            <v>m3</v>
          </cell>
          <cell r="E31">
            <v>246</v>
          </cell>
          <cell r="F31">
            <v>737724</v>
          </cell>
          <cell r="G31">
            <v>181480104</v>
          </cell>
        </row>
        <row r="32">
          <cell r="B32">
            <v>25</v>
          </cell>
          <cell r="C32" t="str">
            <v>Acero de refuerzo 60.000 psi</v>
          </cell>
          <cell r="D32" t="str">
            <v>kg</v>
          </cell>
          <cell r="E32">
            <v>195000</v>
          </cell>
          <cell r="F32">
            <v>1695</v>
          </cell>
          <cell r="G32">
            <v>330525000</v>
          </cell>
        </row>
        <row r="33">
          <cell r="B33">
            <v>26</v>
          </cell>
          <cell r="C33" t="str">
            <v>Apoyos elastomericos D-60</v>
          </cell>
          <cell r="D33" t="str">
            <v>un</v>
          </cell>
          <cell r="E33">
            <v>14</v>
          </cell>
          <cell r="F33">
            <v>299000</v>
          </cell>
          <cell r="G33">
            <v>4186000</v>
          </cell>
        </row>
        <row r="34">
          <cell r="B34">
            <v>27</v>
          </cell>
          <cell r="C34" t="str">
            <v>Juntas tipo freyssinet M-80</v>
          </cell>
          <cell r="D34" t="str">
            <v>ml</v>
          </cell>
          <cell r="E34">
            <v>40</v>
          </cell>
          <cell r="F34">
            <v>650000</v>
          </cell>
          <cell r="G34">
            <v>26000000</v>
          </cell>
        </row>
        <row r="35">
          <cell r="B35">
            <v>28</v>
          </cell>
          <cell r="C35" t="str">
            <v>Tubería concreto reforzado D=1m  Concreto Clase C (4000 PSI)</v>
          </cell>
          <cell r="D35" t="str">
            <v>ml</v>
          </cell>
          <cell r="E35">
            <v>600</v>
          </cell>
          <cell r="F35">
            <v>198341</v>
          </cell>
          <cell r="G35">
            <v>119004600</v>
          </cell>
        </row>
        <row r="36">
          <cell r="B36">
            <v>29</v>
          </cell>
          <cell r="C36" t="str">
            <v>Cunetas en concreto 0,18 m3/ml Concreto Clase F (2000 PSI)</v>
          </cell>
          <cell r="D36" t="str">
            <v>ml</v>
          </cell>
          <cell r="E36">
            <v>1000</v>
          </cell>
          <cell r="F36">
            <v>60488</v>
          </cell>
          <cell r="G36">
            <v>60488000</v>
          </cell>
        </row>
        <row r="37">
          <cell r="B37">
            <v>30</v>
          </cell>
          <cell r="C37" t="str">
            <v>Bordillos y sardineles concreto Clase D (3000 PSI)    0.30 m3/ml</v>
          </cell>
          <cell r="D37" t="str">
            <v>ml</v>
          </cell>
          <cell r="E37">
            <v>1736</v>
          </cell>
          <cell r="F37">
            <v>96487</v>
          </cell>
          <cell r="G37">
            <v>167501432</v>
          </cell>
        </row>
        <row r="38">
          <cell r="B38">
            <v>31</v>
          </cell>
          <cell r="C38" t="str">
            <v>Anden en concreto clase D (3000 PSI)   0.27 m3/ml</v>
          </cell>
          <cell r="D38" t="str">
            <v>ml</v>
          </cell>
          <cell r="E38">
            <v>868</v>
          </cell>
          <cell r="F38">
            <v>107842</v>
          </cell>
          <cell r="G38">
            <v>93606856</v>
          </cell>
        </row>
        <row r="39">
          <cell r="B39">
            <v>32</v>
          </cell>
          <cell r="C39" t="str">
            <v>Cables para postensado de 1/2" para 10,50 t/m</v>
          </cell>
          <cell r="D39" t="str">
            <v>ml</v>
          </cell>
          <cell r="E39">
            <v>19500</v>
          </cell>
          <cell r="F39">
            <v>10140</v>
          </cell>
          <cell r="G39">
            <v>197730000</v>
          </cell>
        </row>
        <row r="40">
          <cell r="B40">
            <v>33</v>
          </cell>
          <cell r="C40" t="str">
            <v>Retiro de señales verticales</v>
          </cell>
          <cell r="D40" t="str">
            <v>un</v>
          </cell>
          <cell r="E40">
            <v>60</v>
          </cell>
          <cell r="F40">
            <v>9203</v>
          </cell>
          <cell r="G40">
            <v>552180</v>
          </cell>
        </row>
        <row r="41">
          <cell r="B41">
            <v>34</v>
          </cell>
          <cell r="C41" t="str">
            <v>Líneas de demarcación contínuas</v>
          </cell>
          <cell r="D41" t="str">
            <v>ml</v>
          </cell>
          <cell r="E41">
            <v>15000</v>
          </cell>
          <cell r="F41">
            <v>4420</v>
          </cell>
          <cell r="G41">
            <v>66300000</v>
          </cell>
        </row>
        <row r="42">
          <cell r="B42">
            <v>35</v>
          </cell>
          <cell r="C42" t="str">
            <v>Líneas de demarcación discontínuas</v>
          </cell>
          <cell r="D42" t="str">
            <v>ml</v>
          </cell>
          <cell r="E42">
            <v>3500</v>
          </cell>
          <cell r="F42">
            <v>4160</v>
          </cell>
          <cell r="G42">
            <v>14560000</v>
          </cell>
        </row>
        <row r="43">
          <cell r="B43">
            <v>36</v>
          </cell>
          <cell r="C43" t="str">
            <v>Señales de tachas reflectivas</v>
          </cell>
          <cell r="D43" t="str">
            <v>un</v>
          </cell>
          <cell r="E43">
            <v>1000</v>
          </cell>
          <cell r="F43">
            <v>10951</v>
          </cell>
          <cell r="G43">
            <v>10951000</v>
          </cell>
        </row>
        <row r="44">
          <cell r="B44">
            <v>37</v>
          </cell>
          <cell r="C44" t="str">
            <v>Señales de tachas estoperolas (montables)</v>
          </cell>
          <cell r="D44" t="str">
            <v>un</v>
          </cell>
          <cell r="E44">
            <v>6000</v>
          </cell>
          <cell r="F44">
            <v>8921</v>
          </cell>
          <cell r="G44">
            <v>53526000</v>
          </cell>
        </row>
        <row r="45">
          <cell r="B45">
            <v>38</v>
          </cell>
          <cell r="C45" t="str">
            <v>Señales preventivas y reglamentarias</v>
          </cell>
          <cell r="D45" t="str">
            <v>un</v>
          </cell>
          <cell r="E45">
            <v>10</v>
          </cell>
          <cell r="F45">
            <v>118525</v>
          </cell>
          <cell r="G45">
            <v>1185250</v>
          </cell>
        </row>
        <row r="46">
          <cell r="B46">
            <v>39</v>
          </cell>
          <cell r="C46" t="str">
            <v>Señales viales tamaño 144x30</v>
          </cell>
          <cell r="D46" t="str">
            <v>un</v>
          </cell>
          <cell r="E46">
            <v>15</v>
          </cell>
          <cell r="F46">
            <v>144525</v>
          </cell>
          <cell r="G46">
            <v>2167875</v>
          </cell>
        </row>
        <row r="47">
          <cell r="B47">
            <v>40</v>
          </cell>
          <cell r="C47" t="str">
            <v>Señales viales tamaño 144x60 (2 renglones)</v>
          </cell>
          <cell r="D47" t="str">
            <v>un</v>
          </cell>
          <cell r="E47">
            <v>18</v>
          </cell>
          <cell r="F47">
            <v>183525</v>
          </cell>
          <cell r="G47">
            <v>3303450</v>
          </cell>
        </row>
        <row r="48">
          <cell r="B48">
            <v>41</v>
          </cell>
          <cell r="C48" t="str">
            <v>Señales viales tamaño 144x60 (3 renglones)</v>
          </cell>
          <cell r="D48" t="str">
            <v>un</v>
          </cell>
          <cell r="E48">
            <v>13</v>
          </cell>
          <cell r="F48">
            <v>248525</v>
          </cell>
          <cell r="G48">
            <v>3230825</v>
          </cell>
        </row>
        <row r="49">
          <cell r="B49">
            <v>42</v>
          </cell>
          <cell r="C49" t="str">
            <v>Suministro e instalación de postes de referencia</v>
          </cell>
          <cell r="D49" t="str">
            <v>un</v>
          </cell>
          <cell r="E49">
            <v>4</v>
          </cell>
          <cell r="F49">
            <v>53525</v>
          </cell>
          <cell r="G49">
            <v>214100</v>
          </cell>
        </row>
        <row r="50">
          <cell r="B50">
            <v>43</v>
          </cell>
          <cell r="C50" t="str">
            <v>Defensas metálicas</v>
          </cell>
          <cell r="D50" t="str">
            <v>ml</v>
          </cell>
          <cell r="E50">
            <v>5000</v>
          </cell>
          <cell r="F50">
            <v>79525</v>
          </cell>
          <cell r="G50">
            <v>397625000</v>
          </cell>
        </row>
        <row r="51">
          <cell r="B51">
            <v>44</v>
          </cell>
          <cell r="C51" t="str">
            <v>Terminales para defensas metálicas</v>
          </cell>
          <cell r="D51" t="str">
            <v>un</v>
          </cell>
          <cell r="E51">
            <v>50</v>
          </cell>
          <cell r="F51">
            <v>52555</v>
          </cell>
          <cell r="G51">
            <v>2627750</v>
          </cell>
        </row>
        <row r="52">
          <cell r="B52">
            <v>45</v>
          </cell>
          <cell r="C52" t="str">
            <v>Cercas postes de concreto con alambra de puas</v>
          </cell>
          <cell r="D52" t="str">
            <v>ml</v>
          </cell>
          <cell r="E52">
            <v>1500</v>
          </cell>
          <cell r="F52">
            <v>16034</v>
          </cell>
          <cell r="G52">
            <v>24051000</v>
          </cell>
        </row>
        <row r="53">
          <cell r="B53">
            <v>46</v>
          </cell>
          <cell r="C53" t="str">
            <v>Cercas postes de concreto con malla eslabonada</v>
          </cell>
          <cell r="D53" t="str">
            <v>ml</v>
          </cell>
          <cell r="E53">
            <v>500</v>
          </cell>
          <cell r="F53">
            <v>30943</v>
          </cell>
          <cell r="G53">
            <v>15471500</v>
          </cell>
        </row>
        <row r="54">
          <cell r="B54">
            <v>47</v>
          </cell>
          <cell r="C54" t="str">
            <v>Empradización</v>
          </cell>
          <cell r="D54" t="str">
            <v>m2</v>
          </cell>
          <cell r="E54">
            <v>40000</v>
          </cell>
          <cell r="F54">
            <v>9233</v>
          </cell>
          <cell r="G54">
            <v>369320000</v>
          </cell>
        </row>
        <row r="55">
          <cell r="B55">
            <v>48</v>
          </cell>
          <cell r="C55" t="str">
            <v>Transporte de materiales provenientes de Excavaciones</v>
          </cell>
          <cell r="D55" t="str">
            <v>m3-km</v>
          </cell>
          <cell r="E55">
            <v>83000</v>
          </cell>
          <cell r="F55">
            <v>624</v>
          </cell>
          <cell r="G55">
            <v>51792000</v>
          </cell>
        </row>
        <row r="56">
          <cell r="B56">
            <v>49</v>
          </cell>
          <cell r="C56" t="str">
            <v>Transporte de materiales de préstamo para terraplenes</v>
          </cell>
          <cell r="D56" t="str">
            <v>m3-km</v>
          </cell>
          <cell r="E56">
            <v>1395000</v>
          </cell>
          <cell r="F56">
            <v>624</v>
          </cell>
          <cell r="G56">
            <v>870480000</v>
          </cell>
        </row>
        <row r="57">
          <cell r="B57">
            <v>50</v>
          </cell>
          <cell r="C57" t="str">
            <v>Transporte de materiales del sitio para terraplenes</v>
          </cell>
          <cell r="D57" t="str">
            <v>m3-km</v>
          </cell>
          <cell r="E57">
            <v>19000</v>
          </cell>
          <cell r="F57">
            <v>624</v>
          </cell>
          <cell r="G57">
            <v>11856000</v>
          </cell>
        </row>
        <row r="58">
          <cell r="B58">
            <v>51</v>
          </cell>
          <cell r="C58" t="str">
            <v>Lamparas de alumbrado</v>
          </cell>
          <cell r="D58" t="str">
            <v>un</v>
          </cell>
          <cell r="E58">
            <v>200</v>
          </cell>
          <cell r="F58">
            <v>386243</v>
          </cell>
          <cell r="G58">
            <v>77248600</v>
          </cell>
        </row>
        <row r="59">
          <cell r="B59">
            <v>52</v>
          </cell>
          <cell r="C59" t="str">
            <v>Estructura tipo 602T</v>
          </cell>
          <cell r="D59" t="str">
            <v>un</v>
          </cell>
          <cell r="E59">
            <v>4</v>
          </cell>
          <cell r="F59">
            <v>1820000</v>
          </cell>
          <cell r="G59">
            <v>7280000</v>
          </cell>
        </row>
        <row r="60">
          <cell r="B60">
            <v>53</v>
          </cell>
          <cell r="C60" t="str">
            <v>Estructura tipo 553-514</v>
          </cell>
          <cell r="D60" t="str">
            <v>un</v>
          </cell>
          <cell r="E60">
            <v>1</v>
          </cell>
          <cell r="F60">
            <v>1495000</v>
          </cell>
          <cell r="G60">
            <v>1495000</v>
          </cell>
        </row>
        <row r="61">
          <cell r="B61">
            <v>54</v>
          </cell>
          <cell r="C61" t="str">
            <v>Subestacion aerea 37,5 KVA-1D 2000V</v>
          </cell>
          <cell r="D61" t="str">
            <v>un</v>
          </cell>
          <cell r="E61">
            <v>3</v>
          </cell>
          <cell r="F61">
            <v>5850000</v>
          </cell>
          <cell r="G61">
            <v>17550000</v>
          </cell>
        </row>
        <row r="62">
          <cell r="B62">
            <v>55</v>
          </cell>
          <cell r="C62" t="str">
            <v>Estructuras para luminarias</v>
          </cell>
          <cell r="D62" t="str">
            <v>un</v>
          </cell>
          <cell r="E62">
            <v>110</v>
          </cell>
          <cell r="F62">
            <v>559000</v>
          </cell>
          <cell r="G62">
            <v>61490000</v>
          </cell>
        </row>
        <row r="63">
          <cell r="B63">
            <v>56</v>
          </cell>
          <cell r="C63" t="str">
            <v>Linea aerea #2AWG Cu Desnudo 15kv</v>
          </cell>
          <cell r="D63" t="str">
            <v>un</v>
          </cell>
          <cell r="E63">
            <v>1600</v>
          </cell>
          <cell r="F63">
            <v>19500</v>
          </cell>
          <cell r="G63">
            <v>31200000</v>
          </cell>
        </row>
        <row r="64">
          <cell r="B64">
            <v>57</v>
          </cell>
          <cell r="C64" t="str">
            <v>Acometida secundaria del transformador</v>
          </cell>
          <cell r="D64" t="str">
            <v>un</v>
          </cell>
          <cell r="E64">
            <v>80</v>
          </cell>
          <cell r="F64">
            <v>325000</v>
          </cell>
          <cell r="G64">
            <v>26000000</v>
          </cell>
        </row>
        <row r="65">
          <cell r="B65">
            <v>58</v>
          </cell>
          <cell r="C65" t="str">
            <v>Acometida subterranea B.T. entre estructuras con lumina</v>
          </cell>
          <cell r="D65" t="str">
            <v>un</v>
          </cell>
          <cell r="E65">
            <v>3500</v>
          </cell>
          <cell r="F65">
            <v>36400</v>
          </cell>
          <cell r="G65">
            <v>127400000</v>
          </cell>
        </row>
        <row r="66">
          <cell r="B66">
            <v>59</v>
          </cell>
          <cell r="C66" t="str">
            <v>Caja para control de alumbrado</v>
          </cell>
          <cell r="D66" t="str">
            <v>un</v>
          </cell>
          <cell r="E66">
            <v>20</v>
          </cell>
          <cell r="F66">
            <v>1300000</v>
          </cell>
          <cell r="G66">
            <v>26000000</v>
          </cell>
        </row>
        <row r="67">
          <cell r="B67">
            <v>60</v>
          </cell>
          <cell r="C67" t="str">
            <v>Templete</v>
          </cell>
          <cell r="D67" t="str">
            <v>un</v>
          </cell>
          <cell r="E67">
            <v>5</v>
          </cell>
          <cell r="F67">
            <v>409500</v>
          </cell>
          <cell r="G67">
            <v>2047500</v>
          </cell>
        </row>
        <row r="68">
          <cell r="B68">
            <v>61</v>
          </cell>
          <cell r="C68" t="str">
            <v>Estructura trifasica tipo 523T</v>
          </cell>
          <cell r="D68" t="str">
            <v>un</v>
          </cell>
          <cell r="E68">
            <v>15</v>
          </cell>
          <cell r="F68">
            <v>858000</v>
          </cell>
          <cell r="G68">
            <v>12870000</v>
          </cell>
        </row>
        <row r="69">
          <cell r="B69">
            <v>62</v>
          </cell>
          <cell r="C69" t="str">
            <v>Protección de taludes en piedra pegada</v>
          </cell>
          <cell r="D69" t="str">
            <v>m2</v>
          </cell>
          <cell r="E69">
            <v>730</v>
          </cell>
          <cell r="F69">
            <v>47217</v>
          </cell>
          <cell r="G69">
            <v>34468410</v>
          </cell>
        </row>
        <row r="70">
          <cell r="B70">
            <v>63</v>
          </cell>
          <cell r="C70" t="str">
            <v>Limpieza de alcantarillas y pontones</v>
          </cell>
          <cell r="D70" t="str">
            <v xml:space="preserve">un </v>
          </cell>
          <cell r="E70">
            <v>5</v>
          </cell>
          <cell r="F70">
            <v>117455</v>
          </cell>
          <cell r="G70">
            <v>587275</v>
          </cell>
        </row>
        <row r="71">
          <cell r="B71">
            <v>64</v>
          </cell>
          <cell r="C71" t="str">
            <v>Limpieza de box-culvert</v>
          </cell>
          <cell r="D71" t="str">
            <v>un</v>
          </cell>
          <cell r="E71">
            <v>5</v>
          </cell>
          <cell r="F71">
            <v>169423</v>
          </cell>
          <cell r="G71">
            <v>847115</v>
          </cell>
        </row>
      </sheetData>
      <sheetData sheetId="2"/>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5">
          <cell r="C5">
            <v>0.06</v>
          </cell>
        </row>
        <row r="63">
          <cell r="D63">
            <v>348000</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BASE"/>
      <sheetName val="Itemes_Renovación"/>
      <sheetName val="PROGRAMACION_"/>
      <sheetName val="Indice"/>
      <sheetName val="precios. unitar"/>
      <sheetName val="precio Anixter"/>
      <sheetName val="precio Anixter prom"/>
      <sheetName val="precio equie"/>
      <sheetName val="precio equie prom"/>
      <sheetName val="precio IPL prom"/>
      <sheetName val="precio IPL"/>
      <sheetName val="precio ceno"/>
      <sheetName val="precio ceno prom"/>
      <sheetName val="SIEMON"/>
      <sheetName val="precio sigelec"/>
      <sheetName val="precio leviton."/>
      <sheetName val="precio leviton prom"/>
      <sheetName val="precio reme1"/>
      <sheetName val="precio reme pom"/>
      <sheetName val="precio galco"/>
      <sheetName val="precio galco prom"/>
      <sheetName val="precio cedsa"/>
      <sheetName val="precio cedsa prom"/>
      <sheetName val="precio Proelec"/>
      <sheetName val="precio Proelec prom"/>
      <sheetName val="ESTADO VÍA-CRIT.TECNICO"/>
    </sheetNames>
    <sheetDataSet>
      <sheetData sheetId="0"/>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ow r="1">
          <cell r="A1">
            <v>0</v>
          </cell>
        </row>
      </sheetData>
      <sheetData sheetId="45"/>
      <sheetData sheetId="46"/>
      <sheetData sheetId="47"/>
      <sheetData sheetId="4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 val="INSUMOS"/>
      <sheetName val="Formular"/>
      <sheetName val="Recursos"/>
      <sheetName val="RESUMEN_OBRAS_"/>
      <sheetName val="APU_BOCATOMA"/>
      <sheetName val="APU_ADUCCIÓN"/>
      <sheetName val="APU_DESARENADOR"/>
      <sheetName val="PLANTA_DE_TRATAMIENTO"/>
      <sheetName val="APU_PLANTA_DE_TRATAMIENTO"/>
      <sheetName val="TANQUE_DE_ALMACENAMIENTO"/>
      <sheetName val="APU_TANQUE_ALMAC"/>
      <sheetName val="_REDES_DE_DISTRI"/>
      <sheetName val="BASE_CTOS"/>
      <sheetName val="RESUMEN_OBRAS_2"/>
      <sheetName val="APU_BOCATOMA2"/>
      <sheetName val="APU_ADUCCIÓN2"/>
      <sheetName val="APU_DESARENADOR2"/>
      <sheetName val="PLANTA_DE_TRATAMIENTO2"/>
      <sheetName val="APU_PLANTA_DE_TRATAMIENTO2"/>
      <sheetName val="TANQUE_DE_ALMACENAMIENTO2"/>
      <sheetName val="APU_TANQUE_ALMAC2"/>
      <sheetName val="_REDES_DE_DISTRI2"/>
      <sheetName val="BASE_CTOS2"/>
      <sheetName val="RESUMEN_OBRAS_1"/>
      <sheetName val="APU_BOCATOMA1"/>
      <sheetName val="APU_ADUCCIÓN1"/>
      <sheetName val="APU_DESARENADOR1"/>
      <sheetName val="PLANTA_DE_TRATAMIENTO1"/>
      <sheetName val="APU_PLANTA_DE_TRATAMIENTO1"/>
      <sheetName val="TANQUE_DE_ALMACENAMIENTO1"/>
      <sheetName val="APU_TANQUE_ALMAC1"/>
      <sheetName val="_REDES_DE_DISTRI1"/>
      <sheetName val="BASE_CTOS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5">
          <cell r="C5">
            <v>0.06</v>
          </cell>
        </row>
      </sheetData>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 val="Ene-Oct_EEPPM2"/>
      <sheetName val="May-Oct_Contrato2"/>
      <sheetName val="Ene-Oct_EEPPM"/>
      <sheetName val="May-Oct_Contrato"/>
      <sheetName val="Ene-Oct_EEPPM1"/>
      <sheetName val="May-Oct_Contrato1"/>
      <sheetName val="BASE"/>
      <sheetName val="ENE"/>
      <sheetName val="FEB"/>
      <sheetName val="MAR"/>
    </sheetNames>
    <sheetDataSet>
      <sheetData sheetId="0" refreshError="1"/>
      <sheetData sheetId="1" refreshError="1"/>
      <sheetData sheetId="2" refreshError="1">
        <row r="31">
          <cell r="A31" t="str">
            <v>CAMBIO ACOMETIDAS CONTRATO</v>
          </cell>
        </row>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D36">
            <v>1</v>
          </cell>
          <cell r="E36">
            <v>40</v>
          </cell>
          <cell r="F36" t="str">
            <v/>
          </cell>
          <cell r="G36" t="str">
            <v/>
          </cell>
          <cell r="H36">
            <v>0</v>
          </cell>
        </row>
        <row r="37">
          <cell r="A37" t="str">
            <v>ESCOMBROS DAÑOS ACUEDUCTO</v>
          </cell>
          <cell r="B37">
            <v>10</v>
          </cell>
          <cell r="C37">
            <v>0</v>
          </cell>
          <cell r="D37">
            <v>5</v>
          </cell>
          <cell r="E37">
            <v>40</v>
          </cell>
          <cell r="F37" t="str">
            <v/>
          </cell>
          <cell r="G37" t="str">
            <v/>
          </cell>
          <cell r="H37">
            <v>0</v>
          </cell>
        </row>
        <row r="38">
          <cell r="A38" t="str">
            <v>FRAUDES</v>
          </cell>
          <cell r="B38">
            <v>4</v>
          </cell>
          <cell r="C38">
            <v>3</v>
          </cell>
          <cell r="D38">
            <v>3.5</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 sheetId="7"/>
      <sheetData sheetId="8"/>
      <sheetData sheetId="9"/>
      <sheetData sheetId="10"/>
      <sheetData sheetId="11"/>
      <sheetData sheetId="12"/>
      <sheetData sheetId="13" refreshError="1"/>
      <sheetData sheetId="14" refreshError="1"/>
      <sheetData sheetId="15" refreshError="1"/>
      <sheetData sheetId="1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efreshError="1">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30%"/>
      <sheetName val="MATER Y MO"/>
      <sheetName val="APU"/>
      <sheetName val="COLECTOR_CAPILLA(TURCO)"/>
      <sheetName val="COLECTOR_CHORRITOS(TURCO)"/>
      <sheetName val="COLECTOR_CRESPO(TURCO)"/>
      <sheetName val="COLECTOR MD (TURCO)"/>
      <sheetName val="COLECTOR_NUEVO AMANECER (TURCO)"/>
      <sheetName val="COLECTOR_MIGUEL ANGEL BUILES"/>
      <sheetName val="ARENALES (TURCO)"/>
      <sheetName val="GUANTEROS(TURCO)"/>
      <sheetName val="REPOS_PORTAL(TURCO)"/>
      <sheetName val="REPOS_MD (TURCO)"/>
      <sheetName val="REPOS_CRESPO (TURCO)"/>
      <sheetName val="REDES INTERNA_(TURCO)"/>
      <sheetName val="REDES TRONCAL_(TURCO)"/>
      <sheetName val="RESUMEN PPTO"/>
      <sheetName val="CRONOGRAM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de Obra Extra"/>
      <sheetName val="Informe_de_Obra_Extra"/>
      <sheetName val="Informe_de_Obra_Extra2"/>
      <sheetName val="Informe_de_Obra_Extra1"/>
    </sheetNames>
    <sheetDataSet>
      <sheetData sheetId="0"/>
      <sheetData sheetId="1"/>
      <sheetData sheetId="2"/>
      <sheetData sheetId="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 val="BASE"/>
      <sheetName val="Informe de Obra Extra"/>
      <sheetName val="CANALETA_(6&quot;)"/>
      <sheetName val="CAUDALES_PARSHALL"/>
      <sheetName val="GRÁFICO_PARSHALL"/>
    </sheetNames>
    <sheetDataSet>
      <sheetData sheetId="0"/>
      <sheetData sheetId="1"/>
      <sheetData sheetId="2"/>
      <sheetData sheetId="3"/>
      <sheetData sheetId="4"/>
      <sheetData sheetId="5"/>
      <sheetData sheetId="6"/>
      <sheetData sheetId="7" refreshError="1"/>
      <sheetData sheetId="8"/>
      <sheetData sheetId="9"/>
      <sheetData sheetId="1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ANALETA9"/>
      <sheetName val="Solicitud de Servicios"/>
      <sheetName val="Hoja1"/>
      <sheetName val="CF y CV"/>
      <sheetName val="INSUMOS"/>
      <sheetName val="REC-COD,"/>
      <sheetName val="Sábana"/>
      <sheetName val="LISTA CÓDIGOS"/>
      <sheetName val="BASE APU"/>
      <sheetName val="MANO DE OBRA"/>
      <sheetName val="EQUIPOS"/>
      <sheetName val="MATERIALES"/>
      <sheetName val="ESTRUCTURAS"/>
      <sheetName val="TRANSPORTE"/>
      <sheetName val="BASE"/>
      <sheetName val="Corte Administracion"/>
      <sheetName val="Reproceso R79-C22 SP. S56 "/>
      <sheetName val="Delta 67"/>
      <sheetName val="Delta 60-Delta 61 (3)"/>
      <sheetName val="Acta N° 4 ACUMULADOS"/>
      <sheetName val="Acta N° 4 FIRMAR"/>
      <sheetName val="Acta N° 4"/>
      <sheetName val="Costos Ambientales  A.4"/>
      <sheetName val="Delta 25-Delta 31 "/>
      <sheetName val="Delta 82-Delta 87 "/>
      <sheetName val="Delta 87-Delta 89 "/>
      <sheetName val="Delta 103- Delta 90"/>
      <sheetName val="Cerramiento Los Salados"/>
      <sheetName val="Tunnel Liner Acta 4"/>
      <sheetName val="AVANCE PH (3)"/>
      <sheetName val="AVANCE TUNNEL LINER (3)"/>
      <sheetName val="Delta 87-Delta 89 (2)"/>
      <sheetName val="Delta 103-Delta 90  (2)"/>
      <sheetName val="Delta 25-Delta 31"/>
      <sheetName val="Delta 21-Delta 31"/>
      <sheetName val="Delta 60-Delta 61 (2)"/>
      <sheetName val="Delta 41 ventosa 2 (2)"/>
      <sheetName val="Limpieza vactor"/>
      <sheetName val="Transporte Tuberia HD"/>
      <sheetName val="Paloquemado"/>
      <sheetName val="AVANCE PH (2)"/>
      <sheetName val="AVANCE TUNNEL LINER (2)"/>
      <sheetName val="Ejecutado SEM 12"/>
      <sheetName val="Delta 82-Delta 87"/>
      <sheetName val="Delta 87-Delta 89"/>
      <sheetName val="Delta 60-Delta 61"/>
      <sheetName val="Delta 67 Ventosa 3"/>
      <sheetName val="Delta 41 ventosa 2"/>
      <sheetName val="AVANCE PH"/>
      <sheetName val="AVANCE TUNNEL LINER"/>
      <sheetName val="Caja Mariposa Δ60 Acta 4"/>
      <sheetName val="PH Acta 4 Junio"/>
      <sheetName val="Urbanismo SP. S59"/>
      <sheetName val="Pavimento SP. S57"/>
      <sheetName val="Ambiental y Social Alcarav. S5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refreshError="1"/>
      <sheetData sheetId="50"/>
      <sheetData sheetId="51"/>
      <sheetData sheetId="52" refreshError="1"/>
      <sheetData sheetId="53" refreshError="1"/>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2"/>
      <sheetName val="Informe_Obra_Cívil1"/>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 val="Solicitud_de_Servicios"/>
      <sheetName val="Solicitud_de_Servicios2"/>
      <sheetName val="Solicitud_de_Servicios1"/>
    </sheetNames>
    <sheetDataSet>
      <sheetData sheetId="0">
        <row r="4">
          <cell r="B4" t="str">
            <v>SOLICITUD DE SERVICIOS</v>
          </cell>
        </row>
      </sheetData>
      <sheetData sheetId="1">
        <row r="4">
          <cell r="B4" t="str">
            <v>SOLICITUD DE SERVICIOS</v>
          </cell>
        </row>
      </sheetData>
      <sheetData sheetId="2">
        <row r="4">
          <cell r="B4" t="str">
            <v>SOLICITUD DE SERVICIOS</v>
          </cell>
        </row>
      </sheetData>
      <sheetData sheetId="3">
        <row r="4">
          <cell r="B4" t="str">
            <v>SOLICITUD DE SERVICIOS</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 val="Tabla 1.1"/>
      <sheetName val="RESUMEN_OBRAS_ALCANTARILLADO"/>
      <sheetName val="REDES_SEC_SUR"/>
      <sheetName val="APU_REDES_SEC_SUR"/>
      <sheetName val="COLECTOR_SUR_"/>
      <sheetName val="APU_COL_SUR"/>
      <sheetName val="PTAR_SUR"/>
      <sheetName val="REDES_SEC_NORTE"/>
      <sheetName val="APU_REDES_SEC_NORTE"/>
      <sheetName val="COLECTOR_NORTE"/>
      <sheetName val="APU_COLEC_NORTE"/>
      <sheetName val="PTAR_NORTE"/>
      <sheetName val="APU_PTAR_NORTE"/>
      <sheetName val="REDES_SEC_Travesía_"/>
      <sheetName val="APU_REDES_Travesía"/>
      <sheetName val="PTAR_Travesía"/>
      <sheetName val="APU_PTAR_Travesía"/>
      <sheetName val="REDES_SEC_Mulatos"/>
      <sheetName val="APU_REDES_Mulatos"/>
      <sheetName val="PTAR_Mulatos"/>
      <sheetName val="APU_PTAR_Mulatos"/>
      <sheetName val="REDES_SEC_Escuela"/>
      <sheetName val="APU_REDES_Escuela"/>
      <sheetName val="PTAR_Escuela"/>
      <sheetName val="APU_PTAR_Escuela"/>
      <sheetName val="BASE_CTOS"/>
      <sheetName val="APU_PTAR_SUR"/>
      <sheetName val="Tabla_1_1"/>
      <sheetName val="RESUMEN_OBRAS_ALCANTARILLADO2"/>
      <sheetName val="REDES_SEC_SUR2"/>
      <sheetName val="APU_REDES_SEC_SUR2"/>
      <sheetName val="COLECTOR_SUR_2"/>
      <sheetName val="APU_COL_SUR2"/>
      <sheetName val="PTAR_SUR2"/>
      <sheetName val="REDES_SEC_NORTE2"/>
      <sheetName val="APU_REDES_SEC_NORTE2"/>
      <sheetName val="COLECTOR_NORTE2"/>
      <sheetName val="APU_COLEC_NORTE2"/>
      <sheetName val="PTAR_NORTE2"/>
      <sheetName val="APU_PTAR_NORTE2"/>
      <sheetName val="REDES_SEC_Travesía_2"/>
      <sheetName val="APU_REDES_Travesía2"/>
      <sheetName val="PTAR_Travesía2"/>
      <sheetName val="APU_PTAR_Travesía2"/>
      <sheetName val="REDES_SEC_Mulatos2"/>
      <sheetName val="APU_REDES_Mulatos2"/>
      <sheetName val="PTAR_Mulatos2"/>
      <sheetName val="APU_PTAR_Mulatos2"/>
      <sheetName val="REDES_SEC_Escuela2"/>
      <sheetName val="APU_REDES_Escuela2"/>
      <sheetName val="PTAR_Escuela2"/>
      <sheetName val="APU_PTAR_Escuela2"/>
      <sheetName val="BASE_CTOS2"/>
      <sheetName val="APU_PTAR_SUR2"/>
      <sheetName val="Tabla_1_12"/>
      <sheetName val="RESUMEN_OBRAS_ALCANTARILLADO1"/>
      <sheetName val="REDES_SEC_SUR1"/>
      <sheetName val="APU_REDES_SEC_SUR1"/>
      <sheetName val="COLECTOR_SUR_1"/>
      <sheetName val="APU_COL_SUR1"/>
      <sheetName val="PTAR_SUR1"/>
      <sheetName val="REDES_SEC_NORTE1"/>
      <sheetName val="APU_REDES_SEC_NORTE1"/>
      <sheetName val="COLECTOR_NORTE1"/>
      <sheetName val="APU_COLEC_NORTE1"/>
      <sheetName val="PTAR_NORTE1"/>
      <sheetName val="APU_PTAR_NORTE1"/>
      <sheetName val="REDES_SEC_Travesía_1"/>
      <sheetName val="APU_REDES_Travesía1"/>
      <sheetName val="PTAR_Travesía1"/>
      <sheetName val="APU_PTAR_Travesía1"/>
      <sheetName val="REDES_SEC_Mulatos1"/>
      <sheetName val="APU_REDES_Mulatos1"/>
      <sheetName val="PTAR_Mulatos1"/>
      <sheetName val="APU_PTAR_Mulatos1"/>
      <sheetName val="REDES_SEC_Escuela1"/>
      <sheetName val="APU_REDES_Escuela1"/>
      <sheetName val="PTAR_Escuela1"/>
      <sheetName val="APU_PTAR_Escuela1"/>
      <sheetName val="BASE_CTOS1"/>
      <sheetName val="APU_PTAR_SUR1"/>
      <sheetName val="Tabla_1_11"/>
      <sheetName val="SUB APU"/>
      <sheetName val="OBRAS SES"/>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3">
          <cell r="C3">
            <v>0.25</v>
          </cell>
        </row>
        <row r="306">
          <cell r="D306">
            <v>100</v>
          </cell>
        </row>
      </sheetData>
      <sheetData sheetId="26" refreshError="1"/>
      <sheetData sheetId="27"/>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Resumen El Paraiso"/>
      <sheetName val="Red El Paraiso"/>
      <sheetName val="APU RED EL PARAISO"/>
      <sheetName val="Sol. Ind."/>
      <sheetName val="APU"/>
    </sheetNames>
    <sheetDataSet>
      <sheetData sheetId="0">
        <row r="280">
          <cell r="D280">
            <v>240000</v>
          </cell>
        </row>
      </sheetData>
      <sheetData sheetId="1" refreshError="1"/>
      <sheetData sheetId="2" refreshError="1"/>
      <sheetData sheetId="3" refreshError="1"/>
      <sheetData sheetId="4"/>
      <sheetData sheetId="5" refreshError="1"/>
      <sheetData sheetId="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 val="TOTAL_SUB12"/>
      <sheetName val="TOTAL1(MODIF_)2"/>
      <sheetName val="TOTAL_SUB1"/>
      <sheetName val="TOTAL1(MODIF_)"/>
      <sheetName val="TOTAL_SUB11"/>
      <sheetName val="TOTAL1(MODIF_)1"/>
      <sheetName val="BASE"/>
    </sheet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_Liquidacion_de_Obra_por_Tramos"/>
      <sheetName val="_Liquidacion_de_Obra_por_Tramo2"/>
      <sheetName val="_Liquidacion_de_Obra_por_Tramo1"/>
    </sheetNames>
    <sheetDataSet>
      <sheetData sheetId="0"/>
      <sheetData sheetId="1"/>
      <sheetData sheetId="2"/>
      <sheetData sheetId="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Red Los Balsos"/>
      <sheetName val="Red El Edén"/>
      <sheetName val="Red Principal"/>
      <sheetName val="La Esperanza"/>
      <sheetName val="APU"/>
      <sheetName val="BASE CTO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sheetData>
      <sheetData sheetId="3" refreshError="1"/>
      <sheetData sheetId="4" refreshError="1"/>
      <sheetData sheetId="5" refreshError="1"/>
      <sheetData sheetId="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APITULOS"/>
      <sheetName val="PRESUPUESTO"/>
      <sheetName val="INDIRECTOS"/>
      <sheetName val="APU "/>
      <sheetName val="RECURSOS"/>
      <sheetName val="BASE CONCRETOS"/>
      <sheetName val="POLIZAS"/>
      <sheetName val="INTERVENTORIA"/>
      <sheetName val="DIRECTOS"/>
      <sheetName val="PMT"/>
    </sheetNames>
    <sheetDataSet>
      <sheetData sheetId="0"/>
      <sheetData sheetId="1"/>
      <sheetData sheetId="2"/>
      <sheetData sheetId="3">
        <row r="33">
          <cell r="F33">
            <v>9629.0133333333342</v>
          </cell>
        </row>
        <row r="66">
          <cell r="F66">
            <v>253737.91499999998</v>
          </cell>
        </row>
        <row r="98">
          <cell r="F98">
            <v>564280</v>
          </cell>
        </row>
        <row r="127">
          <cell r="F127">
            <v>9210.3066666666673</v>
          </cell>
        </row>
        <row r="156">
          <cell r="F156">
            <v>10953.333333333332</v>
          </cell>
        </row>
        <row r="191">
          <cell r="F191">
            <v>165015.14666666667</v>
          </cell>
        </row>
        <row r="224">
          <cell r="F224">
            <v>103699.88</v>
          </cell>
        </row>
        <row r="253">
          <cell r="F253">
            <v>50673.304000000004</v>
          </cell>
        </row>
        <row r="282">
          <cell r="F282">
            <v>57588.816000000006</v>
          </cell>
        </row>
        <row r="310">
          <cell r="F310">
            <v>30809.200000000001</v>
          </cell>
        </row>
        <row r="343">
          <cell r="F343">
            <v>79497.460000000006</v>
          </cell>
        </row>
        <row r="404">
          <cell r="F404">
            <v>8258.3933333333334</v>
          </cell>
        </row>
        <row r="432">
          <cell r="F432">
            <v>13094.697533333332</v>
          </cell>
        </row>
        <row r="462">
          <cell r="F462">
            <v>788209.16666666663</v>
          </cell>
        </row>
        <row r="491">
          <cell r="F491">
            <v>86377.333333333328</v>
          </cell>
        </row>
        <row r="528">
          <cell r="F528">
            <v>204607.73333333334</v>
          </cell>
        </row>
        <row r="594">
          <cell r="F594">
            <v>681327.58666666667</v>
          </cell>
        </row>
        <row r="623">
          <cell r="F623">
            <v>1941731.3333333335</v>
          </cell>
        </row>
        <row r="653">
          <cell r="F653">
            <v>6918.7500799999998</v>
          </cell>
        </row>
        <row r="683">
          <cell r="F683">
            <v>79362.52</v>
          </cell>
        </row>
        <row r="712">
          <cell r="F712">
            <v>152493.52666666664</v>
          </cell>
        </row>
        <row r="734">
          <cell r="F734">
            <v>889515.15</v>
          </cell>
        </row>
        <row r="766">
          <cell r="F766">
            <v>855527.29666666663</v>
          </cell>
        </row>
        <row r="799">
          <cell r="F799">
            <v>966852.31</v>
          </cell>
        </row>
        <row r="832">
          <cell r="F832">
            <v>894527.29666666663</v>
          </cell>
        </row>
        <row r="865">
          <cell r="F865">
            <v>125559.46833333332</v>
          </cell>
        </row>
        <row r="898">
          <cell r="F898">
            <v>113225.06666666668</v>
          </cell>
        </row>
        <row r="928">
          <cell r="F928">
            <v>196086.06666666668</v>
          </cell>
        </row>
        <row r="959">
          <cell r="F959">
            <v>830385.7</v>
          </cell>
        </row>
        <row r="991">
          <cell r="F991">
            <v>130679.61904761905</v>
          </cell>
        </row>
      </sheetData>
      <sheetData sheetId="4"/>
      <sheetData sheetId="5"/>
      <sheetData sheetId="6"/>
      <sheetData sheetId="7"/>
      <sheetData sheetId="8" refreshError="1"/>
      <sheetData sheetId="9"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APUCING_19" connectionId="6" xr16:uid="{00000000-0016-0000-0400-000001000000}" autoFormatId="16" applyNumberFormats="0" applyBorderFormats="0" applyFontFormats="1" applyPatternFormats="1" applyAlignmentFormats="0" applyWidthHeightFormats="0"/>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APUCING_18" connectionId="3" xr16:uid="{00000000-0016-0000-0400-000000000000}" autoFormatId="16" applyNumberFormats="0" applyBorderFormats="0" applyFontFormats="1" applyPatternFormats="1" applyAlignmentFormats="0" applyWidthHeightFormats="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5" Type="http://schemas.openxmlformats.org/officeDocument/2006/relationships/comments" Target="../comments2.xml"/><Relationship Id="rId4" Type="http://schemas.openxmlformats.org/officeDocument/2006/relationships/queryTable" Target="../queryTables/queryTable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outlinePr summaryBelow="0"/>
    <pageSetUpPr fitToPage="1"/>
  </sheetPr>
  <dimension ref="B2:J132"/>
  <sheetViews>
    <sheetView tabSelected="1" showWhiteSpace="0" view="pageBreakPreview" zoomScale="60" zoomScaleNormal="70" zoomScalePageLayoutView="80" workbookViewId="0">
      <selection activeCell="J39" sqref="J39"/>
    </sheetView>
  </sheetViews>
  <sheetFormatPr baseColWidth="10" defaultRowHeight="15.6"/>
  <cols>
    <col min="1" max="1" width="5.6640625" style="37" customWidth="1"/>
    <col min="2" max="2" width="10.6640625" style="36" customWidth="1"/>
    <col min="3" max="3" width="80.77734375" style="37" customWidth="1"/>
    <col min="4" max="4" width="6" style="36" customWidth="1"/>
    <col min="5" max="5" width="9.5546875" style="37" customWidth="1"/>
    <col min="6" max="6" width="24.33203125" style="38" customWidth="1"/>
    <col min="7" max="7" width="14.5546875" style="38" customWidth="1"/>
    <col min="8" max="8" width="21.5546875" style="37" hidden="1" customWidth="1"/>
    <col min="9" max="253" width="11.5546875" style="37"/>
    <col min="254" max="254" width="10.6640625" style="37" customWidth="1"/>
    <col min="255" max="255" width="80.33203125" style="37" customWidth="1"/>
    <col min="256" max="256" width="6" style="37" customWidth="1"/>
    <col min="257" max="257" width="9.5546875" style="37" customWidth="1"/>
    <col min="258" max="258" width="24.33203125" style="37" customWidth="1"/>
    <col min="259" max="259" width="14.5546875" style="37" customWidth="1"/>
    <col min="260" max="260" width="15.109375" style="37" bestFit="1" customWidth="1"/>
    <col min="261" max="261" width="0" style="37" hidden="1" customWidth="1"/>
    <col min="262" max="509" width="11.5546875" style="37"/>
    <col min="510" max="510" width="10.6640625" style="37" customWidth="1"/>
    <col min="511" max="511" width="80.33203125" style="37" customWidth="1"/>
    <col min="512" max="512" width="6" style="37" customWidth="1"/>
    <col min="513" max="513" width="9.5546875" style="37" customWidth="1"/>
    <col min="514" max="514" width="24.33203125" style="37" customWidth="1"/>
    <col min="515" max="515" width="14.5546875" style="37" customWidth="1"/>
    <col min="516" max="516" width="15.109375" style="37" bestFit="1" customWidth="1"/>
    <col min="517" max="517" width="0" style="37" hidden="1" customWidth="1"/>
    <col min="518" max="765" width="11.5546875" style="37"/>
    <col min="766" max="766" width="10.6640625" style="37" customWidth="1"/>
    <col min="767" max="767" width="80.33203125" style="37" customWidth="1"/>
    <col min="768" max="768" width="6" style="37" customWidth="1"/>
    <col min="769" max="769" width="9.5546875" style="37" customWidth="1"/>
    <col min="770" max="770" width="24.33203125" style="37" customWidth="1"/>
    <col min="771" max="771" width="14.5546875" style="37" customWidth="1"/>
    <col min="772" max="772" width="15.109375" style="37" bestFit="1" customWidth="1"/>
    <col min="773" max="773" width="0" style="37" hidden="1" customWidth="1"/>
    <col min="774" max="1021" width="11.5546875" style="37"/>
    <col min="1022" max="1022" width="10.6640625" style="37" customWidth="1"/>
    <col min="1023" max="1023" width="80.33203125" style="37" customWidth="1"/>
    <col min="1024" max="1024" width="6" style="37" customWidth="1"/>
    <col min="1025" max="1025" width="9.5546875" style="37" customWidth="1"/>
    <col min="1026" max="1026" width="24.33203125" style="37" customWidth="1"/>
    <col min="1027" max="1027" width="14.5546875" style="37" customWidth="1"/>
    <col min="1028" max="1028" width="15.109375" style="37" bestFit="1" customWidth="1"/>
    <col min="1029" max="1029" width="0" style="37" hidden="1" customWidth="1"/>
    <col min="1030" max="1277" width="11.5546875" style="37"/>
    <col min="1278" max="1278" width="10.6640625" style="37" customWidth="1"/>
    <col min="1279" max="1279" width="80.33203125" style="37" customWidth="1"/>
    <col min="1280" max="1280" width="6" style="37" customWidth="1"/>
    <col min="1281" max="1281" width="9.5546875" style="37" customWidth="1"/>
    <col min="1282" max="1282" width="24.33203125" style="37" customWidth="1"/>
    <col min="1283" max="1283" width="14.5546875" style="37" customWidth="1"/>
    <col min="1284" max="1284" width="15.109375" style="37" bestFit="1" customWidth="1"/>
    <col min="1285" max="1285" width="0" style="37" hidden="1" customWidth="1"/>
    <col min="1286" max="1533" width="11.5546875" style="37"/>
    <col min="1534" max="1534" width="10.6640625" style="37" customWidth="1"/>
    <col min="1535" max="1535" width="80.33203125" style="37" customWidth="1"/>
    <col min="1536" max="1536" width="6" style="37" customWidth="1"/>
    <col min="1537" max="1537" width="9.5546875" style="37" customWidth="1"/>
    <col min="1538" max="1538" width="24.33203125" style="37" customWidth="1"/>
    <col min="1539" max="1539" width="14.5546875" style="37" customWidth="1"/>
    <col min="1540" max="1540" width="15.109375" style="37" bestFit="1" customWidth="1"/>
    <col min="1541" max="1541" width="0" style="37" hidden="1" customWidth="1"/>
    <col min="1542" max="1789" width="11.5546875" style="37"/>
    <col min="1790" max="1790" width="10.6640625" style="37" customWidth="1"/>
    <col min="1791" max="1791" width="80.33203125" style="37" customWidth="1"/>
    <col min="1792" max="1792" width="6" style="37" customWidth="1"/>
    <col min="1793" max="1793" width="9.5546875" style="37" customWidth="1"/>
    <col min="1794" max="1794" width="24.33203125" style="37" customWidth="1"/>
    <col min="1795" max="1795" width="14.5546875" style="37" customWidth="1"/>
    <col min="1796" max="1796" width="15.109375" style="37" bestFit="1" customWidth="1"/>
    <col min="1797" max="1797" width="0" style="37" hidden="1" customWidth="1"/>
    <col min="1798" max="2045" width="11.5546875" style="37"/>
    <col min="2046" max="2046" width="10.6640625" style="37" customWidth="1"/>
    <col min="2047" max="2047" width="80.33203125" style="37" customWidth="1"/>
    <col min="2048" max="2048" width="6" style="37" customWidth="1"/>
    <col min="2049" max="2049" width="9.5546875" style="37" customWidth="1"/>
    <col min="2050" max="2050" width="24.33203125" style="37" customWidth="1"/>
    <col min="2051" max="2051" width="14.5546875" style="37" customWidth="1"/>
    <col min="2052" max="2052" width="15.109375" style="37" bestFit="1" customWidth="1"/>
    <col min="2053" max="2053" width="0" style="37" hidden="1" customWidth="1"/>
    <col min="2054" max="2301" width="11.5546875" style="37"/>
    <col min="2302" max="2302" width="10.6640625" style="37" customWidth="1"/>
    <col min="2303" max="2303" width="80.33203125" style="37" customWidth="1"/>
    <col min="2304" max="2304" width="6" style="37" customWidth="1"/>
    <col min="2305" max="2305" width="9.5546875" style="37" customWidth="1"/>
    <col min="2306" max="2306" width="24.33203125" style="37" customWidth="1"/>
    <col min="2307" max="2307" width="14.5546875" style="37" customWidth="1"/>
    <col min="2308" max="2308" width="15.109375" style="37" bestFit="1" customWidth="1"/>
    <col min="2309" max="2309" width="0" style="37" hidden="1" customWidth="1"/>
    <col min="2310" max="2557" width="11.5546875" style="37"/>
    <col min="2558" max="2558" width="10.6640625" style="37" customWidth="1"/>
    <col min="2559" max="2559" width="80.33203125" style="37" customWidth="1"/>
    <col min="2560" max="2560" width="6" style="37" customWidth="1"/>
    <col min="2561" max="2561" width="9.5546875" style="37" customWidth="1"/>
    <col min="2562" max="2562" width="24.33203125" style="37" customWidth="1"/>
    <col min="2563" max="2563" width="14.5546875" style="37" customWidth="1"/>
    <col min="2564" max="2564" width="15.109375" style="37" bestFit="1" customWidth="1"/>
    <col min="2565" max="2565" width="0" style="37" hidden="1" customWidth="1"/>
    <col min="2566" max="2813" width="11.5546875" style="37"/>
    <col min="2814" max="2814" width="10.6640625" style="37" customWidth="1"/>
    <col min="2815" max="2815" width="80.33203125" style="37" customWidth="1"/>
    <col min="2816" max="2816" width="6" style="37" customWidth="1"/>
    <col min="2817" max="2817" width="9.5546875" style="37" customWidth="1"/>
    <col min="2818" max="2818" width="24.33203125" style="37" customWidth="1"/>
    <col min="2819" max="2819" width="14.5546875" style="37" customWidth="1"/>
    <col min="2820" max="2820" width="15.109375" style="37" bestFit="1" customWidth="1"/>
    <col min="2821" max="2821" width="0" style="37" hidden="1" customWidth="1"/>
    <col min="2822" max="3069" width="11.5546875" style="37"/>
    <col min="3070" max="3070" width="10.6640625" style="37" customWidth="1"/>
    <col min="3071" max="3071" width="80.33203125" style="37" customWidth="1"/>
    <col min="3072" max="3072" width="6" style="37" customWidth="1"/>
    <col min="3073" max="3073" width="9.5546875" style="37" customWidth="1"/>
    <col min="3074" max="3074" width="24.33203125" style="37" customWidth="1"/>
    <col min="3075" max="3075" width="14.5546875" style="37" customWidth="1"/>
    <col min="3076" max="3076" width="15.109375" style="37" bestFit="1" customWidth="1"/>
    <col min="3077" max="3077" width="0" style="37" hidden="1" customWidth="1"/>
    <col min="3078" max="3325" width="11.5546875" style="37"/>
    <col min="3326" max="3326" width="10.6640625" style="37" customWidth="1"/>
    <col min="3327" max="3327" width="80.33203125" style="37" customWidth="1"/>
    <col min="3328" max="3328" width="6" style="37" customWidth="1"/>
    <col min="3329" max="3329" width="9.5546875" style="37" customWidth="1"/>
    <col min="3330" max="3330" width="24.33203125" style="37" customWidth="1"/>
    <col min="3331" max="3331" width="14.5546875" style="37" customWidth="1"/>
    <col min="3332" max="3332" width="15.109375" style="37" bestFit="1" customWidth="1"/>
    <col min="3333" max="3333" width="0" style="37" hidden="1" customWidth="1"/>
    <col min="3334" max="3581" width="11.5546875" style="37"/>
    <col min="3582" max="3582" width="10.6640625" style="37" customWidth="1"/>
    <col min="3583" max="3583" width="80.33203125" style="37" customWidth="1"/>
    <col min="3584" max="3584" width="6" style="37" customWidth="1"/>
    <col min="3585" max="3585" width="9.5546875" style="37" customWidth="1"/>
    <col min="3586" max="3586" width="24.33203125" style="37" customWidth="1"/>
    <col min="3587" max="3587" width="14.5546875" style="37" customWidth="1"/>
    <col min="3588" max="3588" width="15.109375" style="37" bestFit="1" customWidth="1"/>
    <col min="3589" max="3589" width="0" style="37" hidden="1" customWidth="1"/>
    <col min="3590" max="3837" width="11.5546875" style="37"/>
    <col min="3838" max="3838" width="10.6640625" style="37" customWidth="1"/>
    <col min="3839" max="3839" width="80.33203125" style="37" customWidth="1"/>
    <col min="3840" max="3840" width="6" style="37" customWidth="1"/>
    <col min="3841" max="3841" width="9.5546875" style="37" customWidth="1"/>
    <col min="3842" max="3842" width="24.33203125" style="37" customWidth="1"/>
    <col min="3843" max="3843" width="14.5546875" style="37" customWidth="1"/>
    <col min="3844" max="3844" width="15.109375" style="37" bestFit="1" customWidth="1"/>
    <col min="3845" max="3845" width="0" style="37" hidden="1" customWidth="1"/>
    <col min="3846" max="4093" width="11.5546875" style="37"/>
    <col min="4094" max="4094" width="10.6640625" style="37" customWidth="1"/>
    <col min="4095" max="4095" width="80.33203125" style="37" customWidth="1"/>
    <col min="4096" max="4096" width="6" style="37" customWidth="1"/>
    <col min="4097" max="4097" width="9.5546875" style="37" customWidth="1"/>
    <col min="4098" max="4098" width="24.33203125" style="37" customWidth="1"/>
    <col min="4099" max="4099" width="14.5546875" style="37" customWidth="1"/>
    <col min="4100" max="4100" width="15.109375" style="37" bestFit="1" customWidth="1"/>
    <col min="4101" max="4101" width="0" style="37" hidden="1" customWidth="1"/>
    <col min="4102" max="4349" width="11.5546875" style="37"/>
    <col min="4350" max="4350" width="10.6640625" style="37" customWidth="1"/>
    <col min="4351" max="4351" width="80.33203125" style="37" customWidth="1"/>
    <col min="4352" max="4352" width="6" style="37" customWidth="1"/>
    <col min="4353" max="4353" width="9.5546875" style="37" customWidth="1"/>
    <col min="4354" max="4354" width="24.33203125" style="37" customWidth="1"/>
    <col min="4355" max="4355" width="14.5546875" style="37" customWidth="1"/>
    <col min="4356" max="4356" width="15.109375" style="37" bestFit="1" customWidth="1"/>
    <col min="4357" max="4357" width="0" style="37" hidden="1" customWidth="1"/>
    <col min="4358" max="4605" width="11.5546875" style="37"/>
    <col min="4606" max="4606" width="10.6640625" style="37" customWidth="1"/>
    <col min="4607" max="4607" width="80.33203125" style="37" customWidth="1"/>
    <col min="4608" max="4608" width="6" style="37" customWidth="1"/>
    <col min="4609" max="4609" width="9.5546875" style="37" customWidth="1"/>
    <col min="4610" max="4610" width="24.33203125" style="37" customWidth="1"/>
    <col min="4611" max="4611" width="14.5546875" style="37" customWidth="1"/>
    <col min="4612" max="4612" width="15.109375" style="37" bestFit="1" customWidth="1"/>
    <col min="4613" max="4613" width="0" style="37" hidden="1" customWidth="1"/>
    <col min="4614" max="4861" width="11.5546875" style="37"/>
    <col min="4862" max="4862" width="10.6640625" style="37" customWidth="1"/>
    <col min="4863" max="4863" width="80.33203125" style="37" customWidth="1"/>
    <col min="4864" max="4864" width="6" style="37" customWidth="1"/>
    <col min="4865" max="4865" width="9.5546875" style="37" customWidth="1"/>
    <col min="4866" max="4866" width="24.33203125" style="37" customWidth="1"/>
    <col min="4867" max="4867" width="14.5546875" style="37" customWidth="1"/>
    <col min="4868" max="4868" width="15.109375" style="37" bestFit="1" customWidth="1"/>
    <col min="4869" max="4869" width="0" style="37" hidden="1" customWidth="1"/>
    <col min="4870" max="5117" width="11.5546875" style="37"/>
    <col min="5118" max="5118" width="10.6640625" style="37" customWidth="1"/>
    <col min="5119" max="5119" width="80.33203125" style="37" customWidth="1"/>
    <col min="5120" max="5120" width="6" style="37" customWidth="1"/>
    <col min="5121" max="5121" width="9.5546875" style="37" customWidth="1"/>
    <col min="5122" max="5122" width="24.33203125" style="37" customWidth="1"/>
    <col min="5123" max="5123" width="14.5546875" style="37" customWidth="1"/>
    <col min="5124" max="5124" width="15.109375" style="37" bestFit="1" customWidth="1"/>
    <col min="5125" max="5125" width="0" style="37" hidden="1" customWidth="1"/>
    <col min="5126" max="5373" width="11.5546875" style="37"/>
    <col min="5374" max="5374" width="10.6640625" style="37" customWidth="1"/>
    <col min="5375" max="5375" width="80.33203125" style="37" customWidth="1"/>
    <col min="5376" max="5376" width="6" style="37" customWidth="1"/>
    <col min="5377" max="5377" width="9.5546875" style="37" customWidth="1"/>
    <col min="5378" max="5378" width="24.33203125" style="37" customWidth="1"/>
    <col min="5379" max="5379" width="14.5546875" style="37" customWidth="1"/>
    <col min="5380" max="5380" width="15.109375" style="37" bestFit="1" customWidth="1"/>
    <col min="5381" max="5381" width="0" style="37" hidden="1" customWidth="1"/>
    <col min="5382" max="5629" width="11.5546875" style="37"/>
    <col min="5630" max="5630" width="10.6640625" style="37" customWidth="1"/>
    <col min="5631" max="5631" width="80.33203125" style="37" customWidth="1"/>
    <col min="5632" max="5632" width="6" style="37" customWidth="1"/>
    <col min="5633" max="5633" width="9.5546875" style="37" customWidth="1"/>
    <col min="5634" max="5634" width="24.33203125" style="37" customWidth="1"/>
    <col min="5635" max="5635" width="14.5546875" style="37" customWidth="1"/>
    <col min="5636" max="5636" width="15.109375" style="37" bestFit="1" customWidth="1"/>
    <col min="5637" max="5637" width="0" style="37" hidden="1" customWidth="1"/>
    <col min="5638" max="5885" width="11.5546875" style="37"/>
    <col min="5886" max="5886" width="10.6640625" style="37" customWidth="1"/>
    <col min="5887" max="5887" width="80.33203125" style="37" customWidth="1"/>
    <col min="5888" max="5888" width="6" style="37" customWidth="1"/>
    <col min="5889" max="5889" width="9.5546875" style="37" customWidth="1"/>
    <col min="5890" max="5890" width="24.33203125" style="37" customWidth="1"/>
    <col min="5891" max="5891" width="14.5546875" style="37" customWidth="1"/>
    <col min="5892" max="5892" width="15.109375" style="37" bestFit="1" customWidth="1"/>
    <col min="5893" max="5893" width="0" style="37" hidden="1" customWidth="1"/>
    <col min="5894" max="6141" width="11.5546875" style="37"/>
    <col min="6142" max="6142" width="10.6640625" style="37" customWidth="1"/>
    <col min="6143" max="6143" width="80.33203125" style="37" customWidth="1"/>
    <col min="6144" max="6144" width="6" style="37" customWidth="1"/>
    <col min="6145" max="6145" width="9.5546875" style="37" customWidth="1"/>
    <col min="6146" max="6146" width="24.33203125" style="37" customWidth="1"/>
    <col min="6147" max="6147" width="14.5546875" style="37" customWidth="1"/>
    <col min="6148" max="6148" width="15.109375" style="37" bestFit="1" customWidth="1"/>
    <col min="6149" max="6149" width="0" style="37" hidden="1" customWidth="1"/>
    <col min="6150" max="6397" width="11.5546875" style="37"/>
    <col min="6398" max="6398" width="10.6640625" style="37" customWidth="1"/>
    <col min="6399" max="6399" width="80.33203125" style="37" customWidth="1"/>
    <col min="6400" max="6400" width="6" style="37" customWidth="1"/>
    <col min="6401" max="6401" width="9.5546875" style="37" customWidth="1"/>
    <col min="6402" max="6402" width="24.33203125" style="37" customWidth="1"/>
    <col min="6403" max="6403" width="14.5546875" style="37" customWidth="1"/>
    <col min="6404" max="6404" width="15.109375" style="37" bestFit="1" customWidth="1"/>
    <col min="6405" max="6405" width="0" style="37" hidden="1" customWidth="1"/>
    <col min="6406" max="6653" width="11.5546875" style="37"/>
    <col min="6654" max="6654" width="10.6640625" style="37" customWidth="1"/>
    <col min="6655" max="6655" width="80.33203125" style="37" customWidth="1"/>
    <col min="6656" max="6656" width="6" style="37" customWidth="1"/>
    <col min="6657" max="6657" width="9.5546875" style="37" customWidth="1"/>
    <col min="6658" max="6658" width="24.33203125" style="37" customWidth="1"/>
    <col min="6659" max="6659" width="14.5546875" style="37" customWidth="1"/>
    <col min="6660" max="6660" width="15.109375" style="37" bestFit="1" customWidth="1"/>
    <col min="6661" max="6661" width="0" style="37" hidden="1" customWidth="1"/>
    <col min="6662" max="6909" width="11.5546875" style="37"/>
    <col min="6910" max="6910" width="10.6640625" style="37" customWidth="1"/>
    <col min="6911" max="6911" width="80.33203125" style="37" customWidth="1"/>
    <col min="6912" max="6912" width="6" style="37" customWidth="1"/>
    <col min="6913" max="6913" width="9.5546875" style="37" customWidth="1"/>
    <col min="6914" max="6914" width="24.33203125" style="37" customWidth="1"/>
    <col min="6915" max="6915" width="14.5546875" style="37" customWidth="1"/>
    <col min="6916" max="6916" width="15.109375" style="37" bestFit="1" customWidth="1"/>
    <col min="6917" max="6917" width="0" style="37" hidden="1" customWidth="1"/>
    <col min="6918" max="7165" width="11.5546875" style="37"/>
    <col min="7166" max="7166" width="10.6640625" style="37" customWidth="1"/>
    <col min="7167" max="7167" width="80.33203125" style="37" customWidth="1"/>
    <col min="7168" max="7168" width="6" style="37" customWidth="1"/>
    <col min="7169" max="7169" width="9.5546875" style="37" customWidth="1"/>
    <col min="7170" max="7170" width="24.33203125" style="37" customWidth="1"/>
    <col min="7171" max="7171" width="14.5546875" style="37" customWidth="1"/>
    <col min="7172" max="7172" width="15.109375" style="37" bestFit="1" customWidth="1"/>
    <col min="7173" max="7173" width="0" style="37" hidden="1" customWidth="1"/>
    <col min="7174" max="7421" width="11.5546875" style="37"/>
    <col min="7422" max="7422" width="10.6640625" style="37" customWidth="1"/>
    <col min="7423" max="7423" width="80.33203125" style="37" customWidth="1"/>
    <col min="7424" max="7424" width="6" style="37" customWidth="1"/>
    <col min="7425" max="7425" width="9.5546875" style="37" customWidth="1"/>
    <col min="7426" max="7426" width="24.33203125" style="37" customWidth="1"/>
    <col min="7427" max="7427" width="14.5546875" style="37" customWidth="1"/>
    <col min="7428" max="7428" width="15.109375" style="37" bestFit="1" customWidth="1"/>
    <col min="7429" max="7429" width="0" style="37" hidden="1" customWidth="1"/>
    <col min="7430" max="7677" width="11.5546875" style="37"/>
    <col min="7678" max="7678" width="10.6640625" style="37" customWidth="1"/>
    <col min="7679" max="7679" width="80.33203125" style="37" customWidth="1"/>
    <col min="7680" max="7680" width="6" style="37" customWidth="1"/>
    <col min="7681" max="7681" width="9.5546875" style="37" customWidth="1"/>
    <col min="7682" max="7682" width="24.33203125" style="37" customWidth="1"/>
    <col min="7683" max="7683" width="14.5546875" style="37" customWidth="1"/>
    <col min="7684" max="7684" width="15.109375" style="37" bestFit="1" customWidth="1"/>
    <col min="7685" max="7685" width="0" style="37" hidden="1" customWidth="1"/>
    <col min="7686" max="7933" width="11.5546875" style="37"/>
    <col min="7934" max="7934" width="10.6640625" style="37" customWidth="1"/>
    <col min="7935" max="7935" width="80.33203125" style="37" customWidth="1"/>
    <col min="7936" max="7936" width="6" style="37" customWidth="1"/>
    <col min="7937" max="7937" width="9.5546875" style="37" customWidth="1"/>
    <col min="7938" max="7938" width="24.33203125" style="37" customWidth="1"/>
    <col min="7939" max="7939" width="14.5546875" style="37" customWidth="1"/>
    <col min="7940" max="7940" width="15.109375" style="37" bestFit="1" customWidth="1"/>
    <col min="7941" max="7941" width="0" style="37" hidden="1" customWidth="1"/>
    <col min="7942" max="8189" width="11.5546875" style="37"/>
    <col min="8190" max="8190" width="10.6640625" style="37" customWidth="1"/>
    <col min="8191" max="8191" width="80.33203125" style="37" customWidth="1"/>
    <col min="8192" max="8192" width="6" style="37" customWidth="1"/>
    <col min="8193" max="8193" width="9.5546875" style="37" customWidth="1"/>
    <col min="8194" max="8194" width="24.33203125" style="37" customWidth="1"/>
    <col min="8195" max="8195" width="14.5546875" style="37" customWidth="1"/>
    <col min="8196" max="8196" width="15.109375" style="37" bestFit="1" customWidth="1"/>
    <col min="8197" max="8197" width="0" style="37" hidden="1" customWidth="1"/>
    <col min="8198" max="8445" width="11.5546875" style="37"/>
    <col min="8446" max="8446" width="10.6640625" style="37" customWidth="1"/>
    <col min="8447" max="8447" width="80.33203125" style="37" customWidth="1"/>
    <col min="8448" max="8448" width="6" style="37" customWidth="1"/>
    <col min="8449" max="8449" width="9.5546875" style="37" customWidth="1"/>
    <col min="8450" max="8450" width="24.33203125" style="37" customWidth="1"/>
    <col min="8451" max="8451" width="14.5546875" style="37" customWidth="1"/>
    <col min="8452" max="8452" width="15.109375" style="37" bestFit="1" customWidth="1"/>
    <col min="8453" max="8453" width="0" style="37" hidden="1" customWidth="1"/>
    <col min="8454" max="8701" width="11.5546875" style="37"/>
    <col min="8702" max="8702" width="10.6640625" style="37" customWidth="1"/>
    <col min="8703" max="8703" width="80.33203125" style="37" customWidth="1"/>
    <col min="8704" max="8704" width="6" style="37" customWidth="1"/>
    <col min="8705" max="8705" width="9.5546875" style="37" customWidth="1"/>
    <col min="8706" max="8706" width="24.33203125" style="37" customWidth="1"/>
    <col min="8707" max="8707" width="14.5546875" style="37" customWidth="1"/>
    <col min="8708" max="8708" width="15.109375" style="37" bestFit="1" customWidth="1"/>
    <col min="8709" max="8709" width="0" style="37" hidden="1" customWidth="1"/>
    <col min="8710" max="8957" width="11.5546875" style="37"/>
    <col min="8958" max="8958" width="10.6640625" style="37" customWidth="1"/>
    <col min="8959" max="8959" width="80.33203125" style="37" customWidth="1"/>
    <col min="8960" max="8960" width="6" style="37" customWidth="1"/>
    <col min="8961" max="8961" width="9.5546875" style="37" customWidth="1"/>
    <col min="8962" max="8962" width="24.33203125" style="37" customWidth="1"/>
    <col min="8963" max="8963" width="14.5546875" style="37" customWidth="1"/>
    <col min="8964" max="8964" width="15.109375" style="37" bestFit="1" customWidth="1"/>
    <col min="8965" max="8965" width="0" style="37" hidden="1" customWidth="1"/>
    <col min="8966" max="9213" width="11.5546875" style="37"/>
    <col min="9214" max="9214" width="10.6640625" style="37" customWidth="1"/>
    <col min="9215" max="9215" width="80.33203125" style="37" customWidth="1"/>
    <col min="9216" max="9216" width="6" style="37" customWidth="1"/>
    <col min="9217" max="9217" width="9.5546875" style="37" customWidth="1"/>
    <col min="9218" max="9218" width="24.33203125" style="37" customWidth="1"/>
    <col min="9219" max="9219" width="14.5546875" style="37" customWidth="1"/>
    <col min="9220" max="9220" width="15.109375" style="37" bestFit="1" customWidth="1"/>
    <col min="9221" max="9221" width="0" style="37" hidden="1" customWidth="1"/>
    <col min="9222" max="9469" width="11.5546875" style="37"/>
    <col min="9470" max="9470" width="10.6640625" style="37" customWidth="1"/>
    <col min="9471" max="9471" width="80.33203125" style="37" customWidth="1"/>
    <col min="9472" max="9472" width="6" style="37" customWidth="1"/>
    <col min="9473" max="9473" width="9.5546875" style="37" customWidth="1"/>
    <col min="9474" max="9474" width="24.33203125" style="37" customWidth="1"/>
    <col min="9475" max="9475" width="14.5546875" style="37" customWidth="1"/>
    <col min="9476" max="9476" width="15.109375" style="37" bestFit="1" customWidth="1"/>
    <col min="9477" max="9477" width="0" style="37" hidden="1" customWidth="1"/>
    <col min="9478" max="9725" width="11.5546875" style="37"/>
    <col min="9726" max="9726" width="10.6640625" style="37" customWidth="1"/>
    <col min="9727" max="9727" width="80.33203125" style="37" customWidth="1"/>
    <col min="9728" max="9728" width="6" style="37" customWidth="1"/>
    <col min="9729" max="9729" width="9.5546875" style="37" customWidth="1"/>
    <col min="9730" max="9730" width="24.33203125" style="37" customWidth="1"/>
    <col min="9731" max="9731" width="14.5546875" style="37" customWidth="1"/>
    <col min="9732" max="9732" width="15.109375" style="37" bestFit="1" customWidth="1"/>
    <col min="9733" max="9733" width="0" style="37" hidden="1" customWidth="1"/>
    <col min="9734" max="9981" width="11.5546875" style="37"/>
    <col min="9982" max="9982" width="10.6640625" style="37" customWidth="1"/>
    <col min="9983" max="9983" width="80.33203125" style="37" customWidth="1"/>
    <col min="9984" max="9984" width="6" style="37" customWidth="1"/>
    <col min="9985" max="9985" width="9.5546875" style="37" customWidth="1"/>
    <col min="9986" max="9986" width="24.33203125" style="37" customWidth="1"/>
    <col min="9987" max="9987" width="14.5546875" style="37" customWidth="1"/>
    <col min="9988" max="9988" width="15.109375" style="37" bestFit="1" customWidth="1"/>
    <col min="9989" max="9989" width="0" style="37" hidden="1" customWidth="1"/>
    <col min="9990" max="10237" width="11.5546875" style="37"/>
    <col min="10238" max="10238" width="10.6640625" style="37" customWidth="1"/>
    <col min="10239" max="10239" width="80.33203125" style="37" customWidth="1"/>
    <col min="10240" max="10240" width="6" style="37" customWidth="1"/>
    <col min="10241" max="10241" width="9.5546875" style="37" customWidth="1"/>
    <col min="10242" max="10242" width="24.33203125" style="37" customWidth="1"/>
    <col min="10243" max="10243" width="14.5546875" style="37" customWidth="1"/>
    <col min="10244" max="10244" width="15.109375" style="37" bestFit="1" customWidth="1"/>
    <col min="10245" max="10245" width="0" style="37" hidden="1" customWidth="1"/>
    <col min="10246" max="10493" width="11.5546875" style="37"/>
    <col min="10494" max="10494" width="10.6640625" style="37" customWidth="1"/>
    <col min="10495" max="10495" width="80.33203125" style="37" customWidth="1"/>
    <col min="10496" max="10496" width="6" style="37" customWidth="1"/>
    <col min="10497" max="10497" width="9.5546875" style="37" customWidth="1"/>
    <col min="10498" max="10498" width="24.33203125" style="37" customWidth="1"/>
    <col min="10499" max="10499" width="14.5546875" style="37" customWidth="1"/>
    <col min="10500" max="10500" width="15.109375" style="37" bestFit="1" customWidth="1"/>
    <col min="10501" max="10501" width="0" style="37" hidden="1" customWidth="1"/>
    <col min="10502" max="10749" width="11.5546875" style="37"/>
    <col min="10750" max="10750" width="10.6640625" style="37" customWidth="1"/>
    <col min="10751" max="10751" width="80.33203125" style="37" customWidth="1"/>
    <col min="10752" max="10752" width="6" style="37" customWidth="1"/>
    <col min="10753" max="10753" width="9.5546875" style="37" customWidth="1"/>
    <col min="10754" max="10754" width="24.33203125" style="37" customWidth="1"/>
    <col min="10755" max="10755" width="14.5546875" style="37" customWidth="1"/>
    <col min="10756" max="10756" width="15.109375" style="37" bestFit="1" customWidth="1"/>
    <col min="10757" max="10757" width="0" style="37" hidden="1" customWidth="1"/>
    <col min="10758" max="11005" width="11.5546875" style="37"/>
    <col min="11006" max="11006" width="10.6640625" style="37" customWidth="1"/>
    <col min="11007" max="11007" width="80.33203125" style="37" customWidth="1"/>
    <col min="11008" max="11008" width="6" style="37" customWidth="1"/>
    <col min="11009" max="11009" width="9.5546875" style="37" customWidth="1"/>
    <col min="11010" max="11010" width="24.33203125" style="37" customWidth="1"/>
    <col min="11011" max="11011" width="14.5546875" style="37" customWidth="1"/>
    <col min="11012" max="11012" width="15.109375" style="37" bestFit="1" customWidth="1"/>
    <col min="11013" max="11013" width="0" style="37" hidden="1" customWidth="1"/>
    <col min="11014" max="11261" width="11.5546875" style="37"/>
    <col min="11262" max="11262" width="10.6640625" style="37" customWidth="1"/>
    <col min="11263" max="11263" width="80.33203125" style="37" customWidth="1"/>
    <col min="11264" max="11264" width="6" style="37" customWidth="1"/>
    <col min="11265" max="11265" width="9.5546875" style="37" customWidth="1"/>
    <col min="11266" max="11266" width="24.33203125" style="37" customWidth="1"/>
    <col min="11267" max="11267" width="14.5546875" style="37" customWidth="1"/>
    <col min="11268" max="11268" width="15.109375" style="37" bestFit="1" customWidth="1"/>
    <col min="11269" max="11269" width="0" style="37" hidden="1" customWidth="1"/>
    <col min="11270" max="11517" width="11.5546875" style="37"/>
    <col min="11518" max="11518" width="10.6640625" style="37" customWidth="1"/>
    <col min="11519" max="11519" width="80.33203125" style="37" customWidth="1"/>
    <col min="11520" max="11520" width="6" style="37" customWidth="1"/>
    <col min="11521" max="11521" width="9.5546875" style="37" customWidth="1"/>
    <col min="11522" max="11522" width="24.33203125" style="37" customWidth="1"/>
    <col min="11523" max="11523" width="14.5546875" style="37" customWidth="1"/>
    <col min="11524" max="11524" width="15.109375" style="37" bestFit="1" customWidth="1"/>
    <col min="11525" max="11525" width="0" style="37" hidden="1" customWidth="1"/>
    <col min="11526" max="11773" width="11.5546875" style="37"/>
    <col min="11774" max="11774" width="10.6640625" style="37" customWidth="1"/>
    <col min="11775" max="11775" width="80.33203125" style="37" customWidth="1"/>
    <col min="11776" max="11776" width="6" style="37" customWidth="1"/>
    <col min="11777" max="11777" width="9.5546875" style="37" customWidth="1"/>
    <col min="11778" max="11778" width="24.33203125" style="37" customWidth="1"/>
    <col min="11779" max="11779" width="14.5546875" style="37" customWidth="1"/>
    <col min="11780" max="11780" width="15.109375" style="37" bestFit="1" customWidth="1"/>
    <col min="11781" max="11781" width="0" style="37" hidden="1" customWidth="1"/>
    <col min="11782" max="12029" width="11.5546875" style="37"/>
    <col min="12030" max="12030" width="10.6640625" style="37" customWidth="1"/>
    <col min="12031" max="12031" width="80.33203125" style="37" customWidth="1"/>
    <col min="12032" max="12032" width="6" style="37" customWidth="1"/>
    <col min="12033" max="12033" width="9.5546875" style="37" customWidth="1"/>
    <col min="12034" max="12034" width="24.33203125" style="37" customWidth="1"/>
    <col min="12035" max="12035" width="14.5546875" style="37" customWidth="1"/>
    <col min="12036" max="12036" width="15.109375" style="37" bestFit="1" customWidth="1"/>
    <col min="12037" max="12037" width="0" style="37" hidden="1" customWidth="1"/>
    <col min="12038" max="12285" width="11.5546875" style="37"/>
    <col min="12286" max="12286" width="10.6640625" style="37" customWidth="1"/>
    <col min="12287" max="12287" width="80.33203125" style="37" customWidth="1"/>
    <col min="12288" max="12288" width="6" style="37" customWidth="1"/>
    <col min="12289" max="12289" width="9.5546875" style="37" customWidth="1"/>
    <col min="12290" max="12290" width="24.33203125" style="37" customWidth="1"/>
    <col min="12291" max="12291" width="14.5546875" style="37" customWidth="1"/>
    <col min="12292" max="12292" width="15.109375" style="37" bestFit="1" customWidth="1"/>
    <col min="12293" max="12293" width="0" style="37" hidden="1" customWidth="1"/>
    <col min="12294" max="12541" width="11.5546875" style="37"/>
    <col min="12542" max="12542" width="10.6640625" style="37" customWidth="1"/>
    <col min="12543" max="12543" width="80.33203125" style="37" customWidth="1"/>
    <col min="12544" max="12544" width="6" style="37" customWidth="1"/>
    <col min="12545" max="12545" width="9.5546875" style="37" customWidth="1"/>
    <col min="12546" max="12546" width="24.33203125" style="37" customWidth="1"/>
    <col min="12547" max="12547" width="14.5546875" style="37" customWidth="1"/>
    <col min="12548" max="12548" width="15.109375" style="37" bestFit="1" customWidth="1"/>
    <col min="12549" max="12549" width="0" style="37" hidden="1" customWidth="1"/>
    <col min="12550" max="12797" width="11.5546875" style="37"/>
    <col min="12798" max="12798" width="10.6640625" style="37" customWidth="1"/>
    <col min="12799" max="12799" width="80.33203125" style="37" customWidth="1"/>
    <col min="12800" max="12800" width="6" style="37" customWidth="1"/>
    <col min="12801" max="12801" width="9.5546875" style="37" customWidth="1"/>
    <col min="12802" max="12802" width="24.33203125" style="37" customWidth="1"/>
    <col min="12803" max="12803" width="14.5546875" style="37" customWidth="1"/>
    <col min="12804" max="12804" width="15.109375" style="37" bestFit="1" customWidth="1"/>
    <col min="12805" max="12805" width="0" style="37" hidden="1" customWidth="1"/>
    <col min="12806" max="13053" width="11.5546875" style="37"/>
    <col min="13054" max="13054" width="10.6640625" style="37" customWidth="1"/>
    <col min="13055" max="13055" width="80.33203125" style="37" customWidth="1"/>
    <col min="13056" max="13056" width="6" style="37" customWidth="1"/>
    <col min="13057" max="13057" width="9.5546875" style="37" customWidth="1"/>
    <col min="13058" max="13058" width="24.33203125" style="37" customWidth="1"/>
    <col min="13059" max="13059" width="14.5546875" style="37" customWidth="1"/>
    <col min="13060" max="13060" width="15.109375" style="37" bestFit="1" customWidth="1"/>
    <col min="13061" max="13061" width="0" style="37" hidden="1" customWidth="1"/>
    <col min="13062" max="13309" width="11.5546875" style="37"/>
    <col min="13310" max="13310" width="10.6640625" style="37" customWidth="1"/>
    <col min="13311" max="13311" width="80.33203125" style="37" customWidth="1"/>
    <col min="13312" max="13312" width="6" style="37" customWidth="1"/>
    <col min="13313" max="13313" width="9.5546875" style="37" customWidth="1"/>
    <col min="13314" max="13314" width="24.33203125" style="37" customWidth="1"/>
    <col min="13315" max="13315" width="14.5546875" style="37" customWidth="1"/>
    <col min="13316" max="13316" width="15.109375" style="37" bestFit="1" customWidth="1"/>
    <col min="13317" max="13317" width="0" style="37" hidden="1" customWidth="1"/>
    <col min="13318" max="13565" width="11.5546875" style="37"/>
    <col min="13566" max="13566" width="10.6640625" style="37" customWidth="1"/>
    <col min="13567" max="13567" width="80.33203125" style="37" customWidth="1"/>
    <col min="13568" max="13568" width="6" style="37" customWidth="1"/>
    <col min="13569" max="13569" width="9.5546875" style="37" customWidth="1"/>
    <col min="13570" max="13570" width="24.33203125" style="37" customWidth="1"/>
    <col min="13571" max="13571" width="14.5546875" style="37" customWidth="1"/>
    <col min="13572" max="13572" width="15.109375" style="37" bestFit="1" customWidth="1"/>
    <col min="13573" max="13573" width="0" style="37" hidden="1" customWidth="1"/>
    <col min="13574" max="13821" width="11.5546875" style="37"/>
    <col min="13822" max="13822" width="10.6640625" style="37" customWidth="1"/>
    <col min="13823" max="13823" width="80.33203125" style="37" customWidth="1"/>
    <col min="13824" max="13824" width="6" style="37" customWidth="1"/>
    <col min="13825" max="13825" width="9.5546875" style="37" customWidth="1"/>
    <col min="13826" max="13826" width="24.33203125" style="37" customWidth="1"/>
    <col min="13827" max="13827" width="14.5546875" style="37" customWidth="1"/>
    <col min="13828" max="13828" width="15.109375" style="37" bestFit="1" customWidth="1"/>
    <col min="13829" max="13829" width="0" style="37" hidden="1" customWidth="1"/>
    <col min="13830" max="14077" width="11.5546875" style="37"/>
    <col min="14078" max="14078" width="10.6640625" style="37" customWidth="1"/>
    <col min="14079" max="14079" width="80.33203125" style="37" customWidth="1"/>
    <col min="14080" max="14080" width="6" style="37" customWidth="1"/>
    <col min="14081" max="14081" width="9.5546875" style="37" customWidth="1"/>
    <col min="14082" max="14082" width="24.33203125" style="37" customWidth="1"/>
    <col min="14083" max="14083" width="14.5546875" style="37" customWidth="1"/>
    <col min="14084" max="14084" width="15.109375" style="37" bestFit="1" customWidth="1"/>
    <col min="14085" max="14085" width="0" style="37" hidden="1" customWidth="1"/>
    <col min="14086" max="14333" width="11.5546875" style="37"/>
    <col min="14334" max="14334" width="10.6640625" style="37" customWidth="1"/>
    <col min="14335" max="14335" width="80.33203125" style="37" customWidth="1"/>
    <col min="14336" max="14336" width="6" style="37" customWidth="1"/>
    <col min="14337" max="14337" width="9.5546875" style="37" customWidth="1"/>
    <col min="14338" max="14338" width="24.33203125" style="37" customWidth="1"/>
    <col min="14339" max="14339" width="14.5546875" style="37" customWidth="1"/>
    <col min="14340" max="14340" width="15.109375" style="37" bestFit="1" customWidth="1"/>
    <col min="14341" max="14341" width="0" style="37" hidden="1" customWidth="1"/>
    <col min="14342" max="14589" width="11.5546875" style="37"/>
    <col min="14590" max="14590" width="10.6640625" style="37" customWidth="1"/>
    <col min="14591" max="14591" width="80.33203125" style="37" customWidth="1"/>
    <col min="14592" max="14592" width="6" style="37" customWidth="1"/>
    <col min="14593" max="14593" width="9.5546875" style="37" customWidth="1"/>
    <col min="14594" max="14594" width="24.33203125" style="37" customWidth="1"/>
    <col min="14595" max="14595" width="14.5546875" style="37" customWidth="1"/>
    <col min="14596" max="14596" width="15.109375" style="37" bestFit="1" customWidth="1"/>
    <col min="14597" max="14597" width="0" style="37" hidden="1" customWidth="1"/>
    <col min="14598" max="14845" width="11.5546875" style="37"/>
    <col min="14846" max="14846" width="10.6640625" style="37" customWidth="1"/>
    <col min="14847" max="14847" width="80.33203125" style="37" customWidth="1"/>
    <col min="14848" max="14848" width="6" style="37" customWidth="1"/>
    <col min="14849" max="14849" width="9.5546875" style="37" customWidth="1"/>
    <col min="14850" max="14850" width="24.33203125" style="37" customWidth="1"/>
    <col min="14851" max="14851" width="14.5546875" style="37" customWidth="1"/>
    <col min="14852" max="14852" width="15.109375" style="37" bestFit="1" customWidth="1"/>
    <col min="14853" max="14853" width="0" style="37" hidden="1" customWidth="1"/>
    <col min="14854" max="15101" width="11.5546875" style="37"/>
    <col min="15102" max="15102" width="10.6640625" style="37" customWidth="1"/>
    <col min="15103" max="15103" width="80.33203125" style="37" customWidth="1"/>
    <col min="15104" max="15104" width="6" style="37" customWidth="1"/>
    <col min="15105" max="15105" width="9.5546875" style="37" customWidth="1"/>
    <col min="15106" max="15106" width="24.33203125" style="37" customWidth="1"/>
    <col min="15107" max="15107" width="14.5546875" style="37" customWidth="1"/>
    <col min="15108" max="15108" width="15.109375" style="37" bestFit="1" customWidth="1"/>
    <col min="15109" max="15109" width="0" style="37" hidden="1" customWidth="1"/>
    <col min="15110" max="15357" width="11.5546875" style="37"/>
    <col min="15358" max="15358" width="10.6640625" style="37" customWidth="1"/>
    <col min="15359" max="15359" width="80.33203125" style="37" customWidth="1"/>
    <col min="15360" max="15360" width="6" style="37" customWidth="1"/>
    <col min="15361" max="15361" width="9.5546875" style="37" customWidth="1"/>
    <col min="15362" max="15362" width="24.33203125" style="37" customWidth="1"/>
    <col min="15363" max="15363" width="14.5546875" style="37" customWidth="1"/>
    <col min="15364" max="15364" width="15.109375" style="37" bestFit="1" customWidth="1"/>
    <col min="15365" max="15365" width="0" style="37" hidden="1" customWidth="1"/>
    <col min="15366" max="15613" width="11.5546875" style="37"/>
    <col min="15614" max="15614" width="10.6640625" style="37" customWidth="1"/>
    <col min="15615" max="15615" width="80.33203125" style="37" customWidth="1"/>
    <col min="15616" max="15616" width="6" style="37" customWidth="1"/>
    <col min="15617" max="15617" width="9.5546875" style="37" customWidth="1"/>
    <col min="15618" max="15618" width="24.33203125" style="37" customWidth="1"/>
    <col min="15619" max="15619" width="14.5546875" style="37" customWidth="1"/>
    <col min="15620" max="15620" width="15.109375" style="37" bestFit="1" customWidth="1"/>
    <col min="15621" max="15621" width="0" style="37" hidden="1" customWidth="1"/>
    <col min="15622" max="15869" width="11.5546875" style="37"/>
    <col min="15870" max="15870" width="10.6640625" style="37" customWidth="1"/>
    <col min="15871" max="15871" width="80.33203125" style="37" customWidth="1"/>
    <col min="15872" max="15872" width="6" style="37" customWidth="1"/>
    <col min="15873" max="15873" width="9.5546875" style="37" customWidth="1"/>
    <col min="15874" max="15874" width="24.33203125" style="37" customWidth="1"/>
    <col min="15875" max="15875" width="14.5546875" style="37" customWidth="1"/>
    <col min="15876" max="15876" width="15.109375" style="37" bestFit="1" customWidth="1"/>
    <col min="15877" max="15877" width="0" style="37" hidden="1" customWidth="1"/>
    <col min="15878" max="16125" width="11.5546875" style="37"/>
    <col min="16126" max="16126" width="10.6640625" style="37" customWidth="1"/>
    <col min="16127" max="16127" width="80.33203125" style="37" customWidth="1"/>
    <col min="16128" max="16128" width="6" style="37" customWidth="1"/>
    <col min="16129" max="16129" width="9.5546875" style="37" customWidth="1"/>
    <col min="16130" max="16130" width="24.33203125" style="37" customWidth="1"/>
    <col min="16131" max="16131" width="14.5546875" style="37" customWidth="1"/>
    <col min="16132" max="16132" width="15.109375" style="37" bestFit="1" customWidth="1"/>
    <col min="16133" max="16133" width="0" style="37" hidden="1" customWidth="1"/>
    <col min="16134" max="16384" width="11.5546875" style="37"/>
  </cols>
  <sheetData>
    <row r="2" spans="2:8">
      <c r="B2" s="39" t="s">
        <v>262</v>
      </c>
      <c r="C2" s="40" t="s">
        <v>263</v>
      </c>
      <c r="D2" s="40" t="s">
        <v>35</v>
      </c>
      <c r="E2" s="41" t="s">
        <v>264</v>
      </c>
      <c r="F2" s="42" t="s">
        <v>265</v>
      </c>
      <c r="G2" s="42" t="s">
        <v>53</v>
      </c>
    </row>
    <row r="3" spans="2:8">
      <c r="B3" s="43"/>
      <c r="C3" s="44"/>
      <c r="D3" s="44"/>
      <c r="E3" s="45"/>
      <c r="F3" s="46"/>
      <c r="G3" s="46"/>
    </row>
    <row r="4" spans="2:8">
      <c r="B4" s="47">
        <v>1</v>
      </c>
      <c r="C4" s="48" t="s">
        <v>266</v>
      </c>
      <c r="D4" s="49"/>
      <c r="E4" s="49"/>
      <c r="F4" s="50"/>
      <c r="G4" s="50"/>
      <c r="H4" s="51">
        <f>SUM(G5:G6)</f>
        <v>9082514</v>
      </c>
    </row>
    <row r="5" spans="2:8">
      <c r="B5" s="52" t="s">
        <v>267</v>
      </c>
      <c r="C5" s="53" t="s">
        <v>268</v>
      </c>
      <c r="D5" s="54" t="s">
        <v>42</v>
      </c>
      <c r="E5" s="55">
        <v>100</v>
      </c>
      <c r="F5" s="56">
        <f>+'[67]APU '!F33</f>
        <v>9629.0133333333342</v>
      </c>
      <c r="G5" s="56">
        <f>ROUND(E5*F5,0)</f>
        <v>962901</v>
      </c>
    </row>
    <row r="6" spans="2:8" ht="18" customHeight="1">
      <c r="B6" s="52" t="s">
        <v>269</v>
      </c>
      <c r="C6" s="53" t="s">
        <v>270</v>
      </c>
      <c r="D6" s="57" t="s">
        <v>10</v>
      </c>
      <c r="E6" s="55">
        <v>32</v>
      </c>
      <c r="F6" s="56">
        <f>+'[67]APU '!F66</f>
        <v>253737.91499999998</v>
      </c>
      <c r="G6" s="56">
        <f>ROUND(E6*F6,0)</f>
        <v>8119613</v>
      </c>
    </row>
    <row r="7" spans="2:8">
      <c r="B7" s="47">
        <v>2</v>
      </c>
      <c r="C7" s="48" t="s">
        <v>271</v>
      </c>
      <c r="D7" s="49"/>
      <c r="E7" s="49"/>
      <c r="F7" s="50"/>
      <c r="G7" s="50"/>
      <c r="H7" s="51">
        <f>SUM(G8)</f>
        <v>8464200</v>
      </c>
    </row>
    <row r="8" spans="2:8" ht="47.25" customHeight="1">
      <c r="B8" s="58" t="s">
        <v>272</v>
      </c>
      <c r="C8" s="59" t="s">
        <v>273</v>
      </c>
      <c r="D8" s="54" t="s">
        <v>274</v>
      </c>
      <c r="E8" s="60">
        <v>15</v>
      </c>
      <c r="F8" s="74">
        <f>+'[67]APU '!F98</f>
        <v>564280</v>
      </c>
      <c r="G8" s="56">
        <f>ROUND(E8*F8,0)</f>
        <v>8464200</v>
      </c>
      <c r="H8" s="51"/>
    </row>
    <row r="9" spans="2:8" ht="11.25" customHeight="1">
      <c r="B9" s="47">
        <v>3</v>
      </c>
      <c r="C9" s="48" t="s">
        <v>275</v>
      </c>
      <c r="D9" s="49"/>
      <c r="E9" s="49"/>
      <c r="F9" s="50"/>
      <c r="G9" s="50"/>
      <c r="H9" s="51">
        <f>SUM(G10:G13)</f>
        <v>29106685</v>
      </c>
    </row>
    <row r="10" spans="2:8" ht="19.5" customHeight="1">
      <c r="B10" s="54">
        <v>3.1</v>
      </c>
      <c r="C10" s="59" t="s">
        <v>276</v>
      </c>
      <c r="D10" s="54" t="s">
        <v>41</v>
      </c>
      <c r="E10" s="61">
        <v>400</v>
      </c>
      <c r="F10" s="74">
        <f>'[67]APU '!F127</f>
        <v>9210.3066666666673</v>
      </c>
      <c r="G10" s="56">
        <f>ROUND(E10*F10,0)</f>
        <v>3684123</v>
      </c>
    </row>
    <row r="11" spans="2:8" ht="16.5" customHeight="1">
      <c r="B11" s="54">
        <v>3.2</v>
      </c>
      <c r="C11" s="59" t="s">
        <v>277</v>
      </c>
      <c r="D11" s="54" t="s">
        <v>42</v>
      </c>
      <c r="E11" s="61">
        <v>8</v>
      </c>
      <c r="F11" s="74">
        <f>'[67]APU '!F156</f>
        <v>10953.333333333332</v>
      </c>
      <c r="G11" s="56">
        <f>ROUND(E11*F11,0)</f>
        <v>87627</v>
      </c>
    </row>
    <row r="12" spans="2:8" ht="50.25" customHeight="1">
      <c r="B12" s="54">
        <v>3.3</v>
      </c>
      <c r="C12" s="59" t="s">
        <v>278</v>
      </c>
      <c r="D12" s="54" t="s">
        <v>279</v>
      </c>
      <c r="E12" s="54">
        <v>102</v>
      </c>
      <c r="F12" s="74">
        <f>+'[67]APU '!$F$191</f>
        <v>165015.14666666667</v>
      </c>
      <c r="G12" s="56">
        <f>ROUND(E12*F12,0)</f>
        <v>16831545</v>
      </c>
    </row>
    <row r="13" spans="2:8" ht="75.599999999999994" customHeight="1">
      <c r="B13" s="54">
        <v>3.4</v>
      </c>
      <c r="C13" s="59" t="s">
        <v>280</v>
      </c>
      <c r="D13" s="54" t="s">
        <v>281</v>
      </c>
      <c r="E13" s="54">
        <f>10+72</f>
        <v>82</v>
      </c>
      <c r="F13" s="74">
        <f>+'[67]APU '!$F$224</f>
        <v>103699.88</v>
      </c>
      <c r="G13" s="56">
        <f>ROUND(E13*F13,0)</f>
        <v>8503390</v>
      </c>
    </row>
    <row r="14" spans="2:8">
      <c r="B14" s="47">
        <v>4</v>
      </c>
      <c r="C14" s="48" t="s">
        <v>282</v>
      </c>
      <c r="D14" s="49"/>
      <c r="E14" s="49"/>
      <c r="F14" s="50"/>
      <c r="G14" s="62"/>
      <c r="H14" s="51">
        <f>SUM(G15:G17)</f>
        <v>52165044</v>
      </c>
    </row>
    <row r="15" spans="2:8" ht="62.25" customHeight="1">
      <c r="B15" s="54">
        <v>4.0999999999999996</v>
      </c>
      <c r="C15" s="59" t="s">
        <v>283</v>
      </c>
      <c r="D15" s="54" t="s">
        <v>279</v>
      </c>
      <c r="E15" s="61">
        <v>128</v>
      </c>
      <c r="F15" s="74">
        <f>+'[67]APU '!F253</f>
        <v>50673.304000000004</v>
      </c>
      <c r="G15" s="56">
        <f>ROUND(E15*F15,0)</f>
        <v>6486183</v>
      </c>
    </row>
    <row r="16" spans="2:8" ht="64.5" customHeight="1">
      <c r="B16" s="54">
        <v>4.2</v>
      </c>
      <c r="C16" s="59" t="s">
        <v>284</v>
      </c>
      <c r="D16" s="54" t="s">
        <v>279</v>
      </c>
      <c r="E16" s="61">
        <v>408</v>
      </c>
      <c r="F16" s="74">
        <f>+'[67]APU '!F282</f>
        <v>57588.816000000006</v>
      </c>
      <c r="G16" s="56">
        <f>ROUND(E16*F16,0)</f>
        <v>23496237</v>
      </c>
    </row>
    <row r="17" spans="2:8" ht="22.5" customHeight="1">
      <c r="B17" s="54">
        <v>4.3</v>
      </c>
      <c r="C17" s="59" t="s">
        <v>285</v>
      </c>
      <c r="D17" s="54" t="str">
        <f>D16</f>
        <v>m3</v>
      </c>
      <c r="E17" s="61">
        <v>720</v>
      </c>
      <c r="F17" s="74">
        <f>'[67]APU '!F310</f>
        <v>30809.200000000001</v>
      </c>
      <c r="G17" s="56">
        <f>ROUND(E17*F17,0)</f>
        <v>22182624</v>
      </c>
    </row>
    <row r="18" spans="2:8">
      <c r="B18" s="47">
        <v>5</v>
      </c>
      <c r="C18" s="48" t="s">
        <v>261</v>
      </c>
      <c r="D18" s="49"/>
      <c r="E18" s="49"/>
      <c r="F18" s="62"/>
      <c r="G18" s="62"/>
      <c r="H18" s="51">
        <f>SUM(G19:G21)</f>
        <v>53049771</v>
      </c>
    </row>
    <row r="19" spans="2:8" ht="116.4" customHeight="1">
      <c r="B19" s="54">
        <v>5.0999999999999996</v>
      </c>
      <c r="C19" s="59" t="s">
        <v>286</v>
      </c>
      <c r="D19" s="54" t="s">
        <v>279</v>
      </c>
      <c r="E19" s="61">
        <f>ROUND((3.6*5+2.3*6+10.5*9+9.7*12+8.75*15+2*15+4*15)*1.35,0)</f>
        <v>626</v>
      </c>
      <c r="F19" s="74">
        <f>'[67]APU '!F343</f>
        <v>79497.460000000006</v>
      </c>
      <c r="G19" s="56">
        <f>ROUND(E19*F19,0)</f>
        <v>49765410</v>
      </c>
    </row>
    <row r="20" spans="2:8" ht="23.25" customHeight="1">
      <c r="B20" s="54">
        <v>5.3</v>
      </c>
      <c r="C20" s="59" t="s">
        <v>287</v>
      </c>
      <c r="D20" s="54" t="s">
        <v>41</v>
      </c>
      <c r="E20" s="54">
        <f>9*16</f>
        <v>144</v>
      </c>
      <c r="F20" s="74">
        <f>'[67]APU '!F404</f>
        <v>8258.3933333333334</v>
      </c>
      <c r="G20" s="56">
        <f>ROUND(E20*F20,0)</f>
        <v>1189209</v>
      </c>
    </row>
    <row r="21" spans="2:8" ht="23.25" customHeight="1">
      <c r="B21" s="54">
        <v>5.4</v>
      </c>
      <c r="C21" s="59" t="s">
        <v>288</v>
      </c>
      <c r="D21" s="54" t="s">
        <v>16</v>
      </c>
      <c r="E21" s="54">
        <v>160</v>
      </c>
      <c r="F21" s="74">
        <f>'[67]APU '!F432</f>
        <v>13094.697533333332</v>
      </c>
      <c r="G21" s="56">
        <f>ROUND(E21*F21,0)</f>
        <v>2095152</v>
      </c>
    </row>
    <row r="22" spans="2:8">
      <c r="B22" s="47">
        <v>6</v>
      </c>
      <c r="C22" s="48" t="s">
        <v>289</v>
      </c>
      <c r="D22" s="49"/>
      <c r="E22" s="49"/>
      <c r="F22" s="62"/>
      <c r="G22" s="62"/>
      <c r="H22" s="51">
        <f>SUM(G23:G25)</f>
        <v>11961195</v>
      </c>
    </row>
    <row r="23" spans="2:8" ht="88.2" customHeight="1">
      <c r="B23" s="54">
        <v>6.1</v>
      </c>
      <c r="C23" s="59" t="s">
        <v>290</v>
      </c>
      <c r="D23" s="54" t="s">
        <v>10</v>
      </c>
      <c r="E23" s="54">
        <v>2</v>
      </c>
      <c r="F23" s="74">
        <f>+'[67]APU '!F462</f>
        <v>788209.16666666663</v>
      </c>
      <c r="G23" s="56">
        <f>ROUND(E23*F23,0)</f>
        <v>1576418</v>
      </c>
    </row>
    <row r="24" spans="2:8" ht="144.6" customHeight="1">
      <c r="B24" s="54">
        <v>6.2</v>
      </c>
      <c r="C24" s="59" t="s">
        <v>291</v>
      </c>
      <c r="D24" s="54" t="s">
        <v>13</v>
      </c>
      <c r="E24" s="61">
        <v>16</v>
      </c>
      <c r="F24" s="74">
        <f>+'[67]APU '!F491</f>
        <v>86377.333333333328</v>
      </c>
      <c r="G24" s="56">
        <f>ROUND(E24*F24,0)</f>
        <v>1382037</v>
      </c>
    </row>
    <row r="25" spans="2:8" ht="47.25" customHeight="1">
      <c r="B25" s="54">
        <v>6.3</v>
      </c>
      <c r="C25" s="59" t="s">
        <v>292</v>
      </c>
      <c r="D25" s="54" t="s">
        <v>13</v>
      </c>
      <c r="E25" s="61">
        <f>22*2</f>
        <v>44</v>
      </c>
      <c r="F25" s="74">
        <f>+'[67]APU '!F528</f>
        <v>204607.73333333334</v>
      </c>
      <c r="G25" s="56">
        <f>ROUND(E25*F25,0)</f>
        <v>9002740</v>
      </c>
    </row>
    <row r="26" spans="2:8">
      <c r="B26" s="47">
        <v>7</v>
      </c>
      <c r="C26" s="48" t="s">
        <v>293</v>
      </c>
      <c r="D26" s="49"/>
      <c r="E26" s="49"/>
      <c r="F26" s="62"/>
      <c r="G26" s="62"/>
      <c r="H26" s="51">
        <f>SUM(G27:G37)</f>
        <v>132658941</v>
      </c>
    </row>
    <row r="27" spans="2:8" ht="61.2" customHeight="1">
      <c r="B27" s="54">
        <v>7.1</v>
      </c>
      <c r="C27" s="63" t="s">
        <v>294</v>
      </c>
      <c r="D27" s="61" t="s">
        <v>279</v>
      </c>
      <c r="E27" s="61">
        <f>15.5*2*1*0.2</f>
        <v>6.2</v>
      </c>
      <c r="F27" s="74">
        <f>+'[67]APU '!F594</f>
        <v>681327.58666666667</v>
      </c>
      <c r="G27" s="56">
        <f t="shared" ref="G27:G37" si="0">ROUND(E27*F27,0)</f>
        <v>4224231</v>
      </c>
    </row>
    <row r="28" spans="2:8" ht="94.2" customHeight="1">
      <c r="B28" s="64">
        <v>7.2</v>
      </c>
      <c r="C28" s="63" t="s">
        <v>295</v>
      </c>
      <c r="D28" s="61" t="s">
        <v>10</v>
      </c>
      <c r="E28" s="61">
        <v>8</v>
      </c>
      <c r="F28" s="74">
        <f>'[67]APU '!F623</f>
        <v>1941731.3333333335</v>
      </c>
      <c r="G28" s="56">
        <f t="shared" si="0"/>
        <v>15533851</v>
      </c>
    </row>
    <row r="29" spans="2:8" ht="72.599999999999994" customHeight="1">
      <c r="B29" s="54">
        <v>7.3</v>
      </c>
      <c r="C29" s="63" t="s">
        <v>296</v>
      </c>
      <c r="D29" s="61" t="s">
        <v>11</v>
      </c>
      <c r="E29" s="65">
        <v>7120</v>
      </c>
      <c r="F29" s="74">
        <f>+'[67]APU '!F653</f>
        <v>6918.7500799999998</v>
      </c>
      <c r="G29" s="56">
        <f t="shared" si="0"/>
        <v>49261501</v>
      </c>
    </row>
    <row r="30" spans="2:8" ht="72" customHeight="1">
      <c r="B30" s="64">
        <v>7.4</v>
      </c>
      <c r="C30" s="59" t="s">
        <v>297</v>
      </c>
      <c r="D30" s="54" t="s">
        <v>13</v>
      </c>
      <c r="E30" s="61">
        <f>15.5*4+7.5*2</f>
        <v>77</v>
      </c>
      <c r="F30" s="74">
        <f>+'[67]APU '!F683</f>
        <v>79362.52</v>
      </c>
      <c r="G30" s="56">
        <f t="shared" si="0"/>
        <v>6110914</v>
      </c>
    </row>
    <row r="31" spans="2:8" ht="79.8" customHeight="1">
      <c r="B31" s="54">
        <v>7.5</v>
      </c>
      <c r="C31" s="59" t="s">
        <v>298</v>
      </c>
      <c r="D31" s="54" t="s">
        <v>279</v>
      </c>
      <c r="E31" s="66">
        <f>ROUND(0.178*31+0.19*31,0)</f>
        <v>11</v>
      </c>
      <c r="F31" s="74">
        <f>+'[67]APU '!F712</f>
        <v>152493.52666666664</v>
      </c>
      <c r="G31" s="56">
        <f t="shared" si="0"/>
        <v>1677429</v>
      </c>
    </row>
    <row r="32" spans="2:8" ht="109.2">
      <c r="B32" s="64">
        <v>7.6</v>
      </c>
      <c r="C32" s="59" t="s">
        <v>299</v>
      </c>
      <c r="D32" s="54" t="s">
        <v>279</v>
      </c>
      <c r="E32" s="61">
        <f>4.75*0.35*4</f>
        <v>6.6499999999999995</v>
      </c>
      <c r="F32" s="74">
        <f>'[67]APU '!F734</f>
        <v>889515.15</v>
      </c>
      <c r="G32" s="56">
        <f t="shared" si="0"/>
        <v>5915276</v>
      </c>
    </row>
    <row r="33" spans="2:10" ht="87" customHeight="1">
      <c r="B33" s="54">
        <v>7.7</v>
      </c>
      <c r="C33" s="59" t="s">
        <v>300</v>
      </c>
      <c r="D33" s="54" t="s">
        <v>279</v>
      </c>
      <c r="E33" s="66">
        <v>7.6</v>
      </c>
      <c r="F33" s="74">
        <f>+'[67]APU '!F766</f>
        <v>855527.29666666663</v>
      </c>
      <c r="G33" s="56">
        <f t="shared" si="0"/>
        <v>6502007</v>
      </c>
    </row>
    <row r="34" spans="2:10" ht="106.8" customHeight="1">
      <c r="B34" s="64">
        <v>7.8</v>
      </c>
      <c r="C34" s="59" t="s">
        <v>301</v>
      </c>
      <c r="D34" s="54" t="s">
        <v>279</v>
      </c>
      <c r="E34" s="66">
        <f>ROUND(0.65*15.5*2,0)</f>
        <v>20</v>
      </c>
      <c r="F34" s="74">
        <f>+'[67]APU '!F799</f>
        <v>966852.31</v>
      </c>
      <c r="G34" s="56">
        <f t="shared" si="0"/>
        <v>19337046</v>
      </c>
    </row>
    <row r="35" spans="2:10" ht="93.6">
      <c r="B35" s="54">
        <v>7.9</v>
      </c>
      <c r="C35" s="59" t="s">
        <v>302</v>
      </c>
      <c r="D35" s="54" t="s">
        <v>279</v>
      </c>
      <c r="E35" s="66">
        <f>1.29*15.5</f>
        <v>19.995000000000001</v>
      </c>
      <c r="F35" s="74">
        <f>+'[67]APU '!F832</f>
        <v>894527.29666666663</v>
      </c>
      <c r="G35" s="56">
        <f t="shared" si="0"/>
        <v>17886073</v>
      </c>
    </row>
    <row r="36" spans="2:10" ht="86.4" customHeight="1">
      <c r="B36" s="67">
        <v>7.1</v>
      </c>
      <c r="C36" s="63" t="s">
        <v>303</v>
      </c>
      <c r="D36" s="61" t="s">
        <v>13</v>
      </c>
      <c r="E36" s="66">
        <v>17</v>
      </c>
      <c r="F36" s="75">
        <f>+'[67]APU '!F865</f>
        <v>125559.46833333332</v>
      </c>
      <c r="G36" s="56">
        <f t="shared" si="0"/>
        <v>2134511</v>
      </c>
    </row>
    <row r="37" spans="2:10" ht="36.75" customHeight="1">
      <c r="B37" s="67">
        <v>7.11</v>
      </c>
      <c r="C37" s="63" t="s">
        <v>304</v>
      </c>
      <c r="D37" s="61" t="s">
        <v>13</v>
      </c>
      <c r="E37" s="66">
        <f>6*3*2</f>
        <v>36</v>
      </c>
      <c r="F37" s="75">
        <f>'[67]APU '!F898</f>
        <v>113225.06666666668</v>
      </c>
      <c r="G37" s="56">
        <f t="shared" si="0"/>
        <v>4076102</v>
      </c>
    </row>
    <row r="38" spans="2:10">
      <c r="B38" s="47">
        <v>8</v>
      </c>
      <c r="C38" s="48" t="s">
        <v>305</v>
      </c>
      <c r="D38" s="49"/>
      <c r="E38" s="49"/>
      <c r="F38" s="62"/>
      <c r="G38" s="62"/>
      <c r="H38" s="51">
        <f>SUM(G39:G40)</f>
        <v>65082094</v>
      </c>
    </row>
    <row r="39" spans="2:10" ht="189.6" customHeight="1">
      <c r="B39" s="54">
        <v>8.1</v>
      </c>
      <c r="C39" s="59" t="s">
        <v>306</v>
      </c>
      <c r="D39" s="54" t="s">
        <v>279</v>
      </c>
      <c r="E39" s="61">
        <v>27</v>
      </c>
      <c r="F39" s="74">
        <f>+'[67]APU '!F928</f>
        <v>196086.06666666668</v>
      </c>
      <c r="G39" s="56">
        <f>ROUND(E39*F39,0)</f>
        <v>5294324</v>
      </c>
    </row>
    <row r="40" spans="2:10" ht="138.6" customHeight="1">
      <c r="B40" s="54">
        <v>8.1999999999999993</v>
      </c>
      <c r="C40" s="59" t="s">
        <v>307</v>
      </c>
      <c r="D40" s="54" t="s">
        <v>279</v>
      </c>
      <c r="E40" s="61">
        <v>72</v>
      </c>
      <c r="F40" s="74">
        <f>+'[67]APU '!F959</f>
        <v>830385.7</v>
      </c>
      <c r="G40" s="56">
        <f>ROUND(E40*F40,0)</f>
        <v>59787770</v>
      </c>
    </row>
    <row r="41" spans="2:10">
      <c r="B41" s="47">
        <v>9</v>
      </c>
      <c r="C41" s="48" t="s">
        <v>308</v>
      </c>
      <c r="D41" s="49"/>
      <c r="E41" s="49"/>
      <c r="F41" s="62"/>
      <c r="G41" s="62"/>
      <c r="H41" s="51">
        <f>SUM(G42)</f>
        <v>13721360</v>
      </c>
    </row>
    <row r="42" spans="2:10" ht="34.5" customHeight="1">
      <c r="B42" s="54">
        <v>9.1</v>
      </c>
      <c r="C42" s="59" t="s">
        <v>309</v>
      </c>
      <c r="D42" s="54" t="s">
        <v>27</v>
      </c>
      <c r="E42" s="61">
        <v>105</v>
      </c>
      <c r="F42" s="74">
        <f>'[67]APU '!F991</f>
        <v>130679.61904761905</v>
      </c>
      <c r="G42" s="56">
        <f>ROUND(E42*F42,0)</f>
        <v>13721360</v>
      </c>
    </row>
    <row r="43" spans="2:10" ht="21.9" customHeight="1">
      <c r="B43" s="68" t="s">
        <v>310</v>
      </c>
      <c r="C43" s="80" t="s">
        <v>311</v>
      </c>
      <c r="D43" s="80"/>
      <c r="E43" s="80"/>
      <c r="F43" s="80"/>
      <c r="G43" s="73">
        <f>SUM(G5:G42)</f>
        <v>375291804</v>
      </c>
      <c r="H43" s="51">
        <f>SUM(H4:H40)</f>
        <v>361570444</v>
      </c>
    </row>
    <row r="44" spans="2:10">
      <c r="B44" s="69" t="s">
        <v>312</v>
      </c>
      <c r="C44" s="81" t="s">
        <v>313</v>
      </c>
      <c r="D44" s="81"/>
      <c r="E44" s="81"/>
      <c r="F44" s="78">
        <v>0.22460801820722501</v>
      </c>
      <c r="G44" s="70">
        <f>+G43*F44</f>
        <v>84293548.345854312</v>
      </c>
    </row>
    <row r="45" spans="2:10">
      <c r="B45" s="69" t="s">
        <v>314</v>
      </c>
      <c r="C45" s="81" t="s">
        <v>247</v>
      </c>
      <c r="D45" s="81"/>
      <c r="E45" s="81"/>
      <c r="F45" s="78">
        <v>4.9999998545520251E-2</v>
      </c>
      <c r="G45" s="70">
        <f>+G43*F45</f>
        <v>18764589.654145673</v>
      </c>
      <c r="J45" s="71"/>
    </row>
    <row r="46" spans="2:10">
      <c r="B46" s="69" t="s">
        <v>315</v>
      </c>
      <c r="C46" s="79" t="s">
        <v>316</v>
      </c>
      <c r="D46" s="79"/>
      <c r="E46" s="79"/>
      <c r="F46" s="78">
        <v>0.27460801675274527</v>
      </c>
      <c r="G46" s="70">
        <f>SUM(G44:G45)</f>
        <v>103058137.99999999</v>
      </c>
    </row>
    <row r="47" spans="2:10">
      <c r="B47" s="69" t="s">
        <v>317</v>
      </c>
      <c r="C47" s="79" t="s">
        <v>318</v>
      </c>
      <c r="D47" s="79"/>
      <c r="E47" s="79"/>
      <c r="F47" s="76"/>
      <c r="G47" s="72">
        <f>+G46+G43</f>
        <v>478349942</v>
      </c>
    </row>
    <row r="49" spans="6:6">
      <c r="F49" s="77"/>
    </row>
    <row r="132" ht="57" customHeight="1"/>
  </sheetData>
  <mergeCells count="5">
    <mergeCell ref="C47:E47"/>
    <mergeCell ref="C43:F43"/>
    <mergeCell ref="C44:E44"/>
    <mergeCell ref="C45:E45"/>
    <mergeCell ref="C46:E46"/>
  </mergeCells>
  <phoneticPr fontId="49" type="noConversion"/>
  <printOptions horizontalCentered="1" verticalCentered="1"/>
  <pageMargins left="0.70866141732283472" right="0.70866141732283472" top="0.74803149606299213" bottom="0.74803149606299213" header="0.31496062992125984" footer="0.31496062992125984"/>
  <pageSetup scale="61" fitToHeight="6" orientation="portrait" horizontalDpi="360" verticalDpi="360" r:id="rId1"/>
  <headerFooter>
    <oddFooter>&amp;C&amp;P de &amp;N</oddFooter>
  </headerFooter>
  <rowBreaks count="8" manualBreakCount="8">
    <brk id="11" min="1" max="6" man="1"/>
    <brk id="20" min="1" max="6" man="1"/>
    <brk id="24" min="1" max="6" man="1"/>
    <brk id="44" min="1" max="6" man="1"/>
    <brk id="64" min="1" max="6" man="1"/>
    <brk id="80" min="1" max="6" man="1"/>
    <brk id="96" min="1" max="6" man="1"/>
    <brk id="121" min="1" max="6"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45"/>
  <sheetViews>
    <sheetView topLeftCell="A4" zoomScale="85" zoomScaleNormal="85" workbookViewId="0">
      <selection activeCell="H41" sqref="H41"/>
    </sheetView>
  </sheetViews>
  <sheetFormatPr baseColWidth="10" defaultColWidth="11.44140625" defaultRowHeight="14.4"/>
  <cols>
    <col min="1" max="1" width="14.44140625" style="8" customWidth="1"/>
    <col min="2" max="2" width="39.6640625" style="14" customWidth="1"/>
    <col min="3" max="3" width="8.109375" style="9" customWidth="1"/>
    <col min="4" max="4" width="15.5546875" style="12" bestFit="1" customWidth="1"/>
    <col min="5" max="5" width="13.44140625" style="16" bestFit="1" customWidth="1"/>
    <col min="6" max="6" width="12.33203125" style="19" bestFit="1" customWidth="1"/>
    <col min="7" max="7" width="6.6640625" style="8" bestFit="1" customWidth="1"/>
    <col min="8" max="8" width="21.5546875" style="12" bestFit="1" customWidth="1"/>
    <col min="9" max="9" width="11.44140625" style="9"/>
    <col min="10" max="10" width="15.33203125" style="9" bestFit="1" customWidth="1"/>
    <col min="11" max="16384" width="11.44140625" style="9"/>
  </cols>
  <sheetData>
    <row r="1" spans="1:8">
      <c r="A1" s="84"/>
      <c r="B1" s="85" t="s">
        <v>225</v>
      </c>
      <c r="C1" s="85"/>
      <c r="D1" s="85"/>
      <c r="E1" s="85"/>
      <c r="F1" s="85"/>
      <c r="G1" s="85"/>
      <c r="H1" s="82"/>
    </row>
    <row r="2" spans="1:8">
      <c r="A2" s="84"/>
      <c r="B2" s="85"/>
      <c r="C2" s="85"/>
      <c r="D2" s="85"/>
      <c r="E2" s="85"/>
      <c r="F2" s="85"/>
      <c r="G2" s="85"/>
      <c r="H2" s="82"/>
    </row>
    <row r="3" spans="1:8">
      <c r="A3" s="84"/>
      <c r="B3" s="85" t="s">
        <v>226</v>
      </c>
      <c r="C3" s="85"/>
      <c r="D3" s="85"/>
      <c r="E3" s="85"/>
      <c r="F3" s="85"/>
      <c r="G3" s="85"/>
      <c r="H3" s="82"/>
    </row>
    <row r="4" spans="1:8">
      <c r="A4" s="84"/>
      <c r="B4" s="86" t="s">
        <v>253</v>
      </c>
      <c r="C4" s="86"/>
      <c r="D4" s="86"/>
      <c r="E4" s="86"/>
      <c r="F4" s="86"/>
      <c r="G4" s="86"/>
      <c r="H4" s="82"/>
    </row>
    <row r="5" spans="1:8">
      <c r="A5" s="84"/>
      <c r="B5" s="86"/>
      <c r="C5" s="86"/>
      <c r="D5" s="86"/>
      <c r="E5" s="86"/>
      <c r="F5" s="86"/>
      <c r="G5" s="86"/>
      <c r="H5" s="82"/>
    </row>
    <row r="6" spans="1:8">
      <c r="A6" s="84"/>
      <c r="B6" s="86"/>
      <c r="C6" s="86"/>
      <c r="D6" s="86"/>
      <c r="E6" s="86"/>
      <c r="F6" s="86"/>
      <c r="G6" s="86"/>
      <c r="H6" s="82"/>
    </row>
    <row r="7" spans="1:8">
      <c r="A7" s="84"/>
      <c r="B7" s="86"/>
      <c r="C7" s="86"/>
      <c r="D7" s="86"/>
      <c r="E7" s="86"/>
      <c r="F7" s="86"/>
      <c r="G7" s="86"/>
      <c r="H7" s="82"/>
    </row>
    <row r="8" spans="1:8" s="10" customFormat="1" ht="6.6">
      <c r="A8" s="22"/>
      <c r="B8" s="23"/>
      <c r="C8" s="25"/>
      <c r="D8" s="24"/>
      <c r="E8" s="26"/>
      <c r="F8" s="27"/>
      <c r="G8" s="22"/>
      <c r="H8" s="24"/>
    </row>
    <row r="9" spans="1:8" s="8" customFormat="1" ht="28.8">
      <c r="A9" s="1" t="s">
        <v>1</v>
      </c>
      <c r="B9" s="1" t="s">
        <v>227</v>
      </c>
      <c r="C9" s="1" t="s">
        <v>2</v>
      </c>
      <c r="D9" s="3" t="s">
        <v>228</v>
      </c>
      <c r="E9" s="28" t="s">
        <v>3</v>
      </c>
      <c r="F9" s="29" t="s">
        <v>229</v>
      </c>
      <c r="G9" s="1" t="s">
        <v>4</v>
      </c>
      <c r="H9" s="3" t="s">
        <v>230</v>
      </c>
    </row>
    <row r="10" spans="1:8">
      <c r="A10" s="20"/>
      <c r="B10" s="4"/>
      <c r="C10" s="2"/>
      <c r="D10" s="21"/>
      <c r="E10" s="5"/>
      <c r="F10" s="17"/>
      <c r="G10" s="20"/>
      <c r="H10" s="21"/>
    </row>
    <row r="11" spans="1:8">
      <c r="A11" s="6">
        <v>1</v>
      </c>
      <c r="B11" s="13" t="s">
        <v>5</v>
      </c>
      <c r="C11" s="11"/>
      <c r="D11" s="7"/>
      <c r="E11" s="15"/>
      <c r="F11" s="18"/>
      <c r="G11" s="6"/>
      <c r="H11" s="7"/>
    </row>
    <row r="12" spans="1:8" ht="72">
      <c r="A12" s="20"/>
      <c r="B12" s="4" t="s">
        <v>231</v>
      </c>
      <c r="C12" s="2">
        <v>1</v>
      </c>
      <c r="D12" s="21">
        <v>3200000</v>
      </c>
      <c r="E12" s="5">
        <v>1.6808000000000001</v>
      </c>
      <c r="F12" s="17">
        <v>0.5</v>
      </c>
      <c r="G12" s="20">
        <v>5</v>
      </c>
      <c r="H12" s="21">
        <f>ROUND(C12*D12*E12*F12*G12,0)</f>
        <v>13446400</v>
      </c>
    </row>
    <row r="13" spans="1:8" ht="72">
      <c r="A13" s="20"/>
      <c r="B13" s="4" t="s">
        <v>254</v>
      </c>
      <c r="C13" s="2">
        <v>1</v>
      </c>
      <c r="D13" s="21">
        <v>3200000</v>
      </c>
      <c r="E13" s="5">
        <f>+E12</f>
        <v>1.6808000000000001</v>
      </c>
      <c r="F13" s="17">
        <v>1</v>
      </c>
      <c r="G13" s="20">
        <v>5</v>
      </c>
      <c r="H13" s="21">
        <f>ROUND(C13*D13*E13*F13*G13,0)</f>
        <v>26892800</v>
      </c>
    </row>
    <row r="14" spans="1:8" ht="28.8">
      <c r="A14" s="6">
        <v>2</v>
      </c>
      <c r="B14" s="13" t="s">
        <v>252</v>
      </c>
      <c r="C14" s="11"/>
      <c r="D14" s="7"/>
      <c r="E14" s="15"/>
      <c r="F14" s="18"/>
      <c r="G14" s="6"/>
      <c r="H14" s="7"/>
    </row>
    <row r="15" spans="1:8">
      <c r="A15" s="20"/>
      <c r="B15" s="4" t="s">
        <v>250</v>
      </c>
      <c r="C15" s="2">
        <v>1</v>
      </c>
      <c r="D15" s="21">
        <v>500000</v>
      </c>
      <c r="E15" s="5">
        <v>1</v>
      </c>
      <c r="F15" s="17">
        <v>1</v>
      </c>
      <c r="G15" s="20">
        <v>5</v>
      </c>
      <c r="H15" s="21">
        <f>ROUND(C15*D15*E15*F15*G15,0)</f>
        <v>2500000</v>
      </c>
    </row>
    <row r="16" spans="1:8">
      <c r="A16" s="20"/>
      <c r="B16" s="4" t="s">
        <v>251</v>
      </c>
      <c r="C16" s="2">
        <v>1</v>
      </c>
      <c r="D16" s="21">
        <v>120000</v>
      </c>
      <c r="E16" s="5">
        <v>1</v>
      </c>
      <c r="F16" s="17">
        <v>1</v>
      </c>
      <c r="G16" s="20">
        <v>5</v>
      </c>
      <c r="H16" s="21">
        <f>ROUND(C16*D16*E16*F16*G16,0)</f>
        <v>600000</v>
      </c>
    </row>
    <row r="17" spans="1:10">
      <c r="A17" s="20"/>
      <c r="B17" s="4" t="s">
        <v>6</v>
      </c>
      <c r="C17" s="2">
        <v>1</v>
      </c>
      <c r="D17" s="21">
        <v>940500</v>
      </c>
      <c r="E17" s="5">
        <f>+E13</f>
        <v>1.6808000000000001</v>
      </c>
      <c r="F17" s="17">
        <v>0.1</v>
      </c>
      <c r="G17" s="20">
        <v>5</v>
      </c>
      <c r="H17" s="21">
        <f>ROUND(C17*D17*E17*F17*G17,0)</f>
        <v>790396</v>
      </c>
    </row>
    <row r="18" spans="1:10">
      <c r="A18" s="20"/>
      <c r="B18" s="4" t="s">
        <v>232</v>
      </c>
      <c r="C18" s="2">
        <v>1</v>
      </c>
      <c r="D18" s="21">
        <v>940500</v>
      </c>
      <c r="E18" s="5">
        <f>+E17</f>
        <v>1.6808000000000001</v>
      </c>
      <c r="F18" s="17">
        <v>0.1</v>
      </c>
      <c r="G18" s="20">
        <v>5</v>
      </c>
      <c r="H18" s="21">
        <f>ROUND(C18*D18*E18*F18*G18,0)</f>
        <v>790396</v>
      </c>
    </row>
    <row r="19" spans="1:10">
      <c r="A19" s="6">
        <v>3</v>
      </c>
      <c r="B19" s="13" t="s">
        <v>7</v>
      </c>
      <c r="C19" s="11"/>
      <c r="D19" s="7"/>
      <c r="E19" s="15"/>
      <c r="F19" s="18"/>
      <c r="G19" s="6"/>
      <c r="H19" s="7"/>
    </row>
    <row r="20" spans="1:10" ht="28.8">
      <c r="A20" s="20"/>
      <c r="B20" s="4" t="s">
        <v>233</v>
      </c>
      <c r="C20" s="2">
        <v>1</v>
      </c>
      <c r="D20" s="21">
        <v>120000</v>
      </c>
      <c r="E20" s="5">
        <v>1</v>
      </c>
      <c r="F20" s="17"/>
      <c r="G20" s="20">
        <v>5</v>
      </c>
      <c r="H20" s="21">
        <f>ROUND(C20*D20*E20*G20,0)</f>
        <v>600000</v>
      </c>
    </row>
    <row r="21" spans="1:10" ht="28.8">
      <c r="A21" s="20"/>
      <c r="B21" s="4" t="s">
        <v>234</v>
      </c>
      <c r="C21" s="2">
        <v>1</v>
      </c>
      <c r="D21" s="21">
        <v>90000</v>
      </c>
      <c r="E21" s="5">
        <v>1</v>
      </c>
      <c r="F21" s="17"/>
      <c r="G21" s="20">
        <v>5</v>
      </c>
      <c r="H21" s="21">
        <f>ROUND(C21*D21*E21*G21,0)</f>
        <v>450000</v>
      </c>
    </row>
    <row r="22" spans="1:10">
      <c r="A22" s="6">
        <v>4</v>
      </c>
      <c r="B22" s="13" t="s">
        <v>8</v>
      </c>
      <c r="C22" s="11"/>
      <c r="D22" s="7"/>
      <c r="E22" s="15"/>
      <c r="F22" s="18"/>
      <c r="G22" s="6"/>
      <c r="H22" s="7"/>
    </row>
    <row r="23" spans="1:10" ht="28.8">
      <c r="A23" s="20"/>
      <c r="B23" s="4" t="s">
        <v>9</v>
      </c>
      <c r="C23" s="2">
        <v>3</v>
      </c>
      <c r="D23" s="21">
        <v>90000</v>
      </c>
      <c r="E23" s="5">
        <v>1</v>
      </c>
      <c r="F23" s="17"/>
      <c r="G23" s="20">
        <v>5</v>
      </c>
      <c r="H23" s="21">
        <f>ROUND(C23*D23*E23*G23,0)</f>
        <v>1350000</v>
      </c>
    </row>
    <row r="24" spans="1:10" ht="28.8">
      <c r="A24" s="20"/>
      <c r="B24" s="4" t="s">
        <v>235</v>
      </c>
      <c r="C24" s="2">
        <v>1</v>
      </c>
      <c r="D24" s="21">
        <v>50000</v>
      </c>
      <c r="E24" s="5">
        <v>1</v>
      </c>
      <c r="F24" s="17"/>
      <c r="G24" s="20">
        <v>5</v>
      </c>
      <c r="H24" s="21">
        <f>ROUND(C24*D24*E24*G24,0)</f>
        <v>250000</v>
      </c>
    </row>
    <row r="25" spans="1:10">
      <c r="A25" s="6">
        <v>7</v>
      </c>
      <c r="B25" s="13" t="s">
        <v>236</v>
      </c>
      <c r="C25" s="11"/>
      <c r="D25" s="7"/>
      <c r="E25" s="15"/>
      <c r="F25" s="18"/>
      <c r="G25" s="6"/>
      <c r="H25" s="7"/>
    </row>
    <row r="26" spans="1:10">
      <c r="A26" s="20"/>
      <c r="B26" s="4" t="s">
        <v>236</v>
      </c>
      <c r="C26" s="2"/>
      <c r="D26" s="21"/>
      <c r="E26" s="5"/>
      <c r="F26" s="17"/>
      <c r="G26" s="20"/>
      <c r="H26" s="21">
        <v>1500000</v>
      </c>
    </row>
    <row r="27" spans="1:10">
      <c r="A27" s="6">
        <v>8</v>
      </c>
      <c r="B27" s="13" t="s">
        <v>237</v>
      </c>
      <c r="C27" s="11"/>
      <c r="D27" s="7"/>
      <c r="E27" s="15"/>
      <c r="F27" s="18"/>
      <c r="G27" s="6"/>
      <c r="H27" s="7"/>
    </row>
    <row r="28" spans="1:10">
      <c r="A28" s="20"/>
      <c r="B28" s="4" t="s">
        <v>238</v>
      </c>
      <c r="C28" s="2">
        <v>1</v>
      </c>
      <c r="D28" s="21">
        <v>25000</v>
      </c>
      <c r="E28" s="5">
        <v>1</v>
      </c>
      <c r="F28" s="17"/>
      <c r="G28" s="20">
        <v>5</v>
      </c>
      <c r="H28" s="21">
        <f>ROUND(C28*D28*E28*G28,0)</f>
        <v>125000</v>
      </c>
    </row>
    <row r="29" spans="1:10">
      <c r="A29" s="6">
        <v>10</v>
      </c>
      <c r="B29" s="13" t="s">
        <v>239</v>
      </c>
      <c r="C29" s="11"/>
      <c r="D29" s="7"/>
      <c r="E29" s="15"/>
      <c r="F29" s="18"/>
      <c r="G29" s="6"/>
      <c r="H29" s="7"/>
    </row>
    <row r="30" spans="1:10">
      <c r="A30" s="20"/>
      <c r="B30" s="4" t="s">
        <v>240</v>
      </c>
      <c r="C30" s="2">
        <v>1</v>
      </c>
      <c r="D30" s="21"/>
      <c r="E30" s="5"/>
      <c r="F30" s="17"/>
      <c r="G30" s="20"/>
      <c r="H30" s="21">
        <v>5000000</v>
      </c>
    </row>
    <row r="31" spans="1:10" ht="28.8">
      <c r="A31" s="6">
        <v>11</v>
      </c>
      <c r="B31" s="13" t="s">
        <v>241</v>
      </c>
      <c r="C31" s="11"/>
      <c r="D31" s="7"/>
      <c r="E31" s="15"/>
      <c r="F31" s="18"/>
      <c r="G31" s="6"/>
      <c r="H31" s="7"/>
    </row>
    <row r="32" spans="1:10">
      <c r="A32" s="20"/>
      <c r="B32" s="4" t="s">
        <v>257</v>
      </c>
      <c r="C32" s="5">
        <v>0.05</v>
      </c>
      <c r="D32" s="21"/>
      <c r="E32" s="5"/>
      <c r="F32" s="17"/>
      <c r="G32" s="20"/>
      <c r="H32" s="21">
        <f>ROUND(C32*$J$32,0)</f>
        <v>55000000</v>
      </c>
      <c r="J32" s="32">
        <v>1100000000</v>
      </c>
    </row>
    <row r="33" spans="1:13">
      <c r="A33" s="20"/>
      <c r="B33" s="4" t="s">
        <v>242</v>
      </c>
      <c r="C33" s="5">
        <v>0.02</v>
      </c>
      <c r="D33" s="21"/>
      <c r="E33" s="5"/>
      <c r="F33" s="17"/>
      <c r="G33" s="20"/>
      <c r="H33" s="21">
        <f t="shared" ref="H33:H36" si="0">ROUND(C33*$J$32,0)</f>
        <v>22000000</v>
      </c>
    </row>
    <row r="34" spans="1:13">
      <c r="A34" s="20"/>
      <c r="B34" s="4" t="s">
        <v>256</v>
      </c>
      <c r="C34" s="5">
        <v>0.01</v>
      </c>
      <c r="D34" s="21"/>
      <c r="E34" s="5"/>
      <c r="F34" s="17"/>
      <c r="G34" s="20"/>
      <c r="H34" s="21">
        <f t="shared" si="0"/>
        <v>11000000</v>
      </c>
    </row>
    <row r="35" spans="1:13">
      <c r="A35" s="20"/>
      <c r="B35" s="4" t="s">
        <v>243</v>
      </c>
      <c r="C35" s="5">
        <v>0.04</v>
      </c>
      <c r="D35" s="21"/>
      <c r="E35" s="5"/>
      <c r="F35" s="17"/>
      <c r="G35" s="20"/>
      <c r="H35" s="21">
        <f t="shared" si="0"/>
        <v>44000000</v>
      </c>
    </row>
    <row r="36" spans="1:13">
      <c r="A36" s="20"/>
      <c r="B36" s="4" t="s">
        <v>255</v>
      </c>
      <c r="C36" s="5">
        <v>0.01</v>
      </c>
      <c r="D36" s="21"/>
      <c r="E36" s="5"/>
      <c r="F36" s="17"/>
      <c r="G36" s="20"/>
      <c r="H36" s="21">
        <f t="shared" si="0"/>
        <v>11000000</v>
      </c>
    </row>
    <row r="37" spans="1:13">
      <c r="A37" s="6"/>
      <c r="B37" s="83" t="s">
        <v>244</v>
      </c>
      <c r="C37" s="83"/>
      <c r="D37" s="83"/>
      <c r="E37" s="83"/>
      <c r="F37" s="83"/>
      <c r="G37" s="83"/>
      <c r="H37" s="7">
        <f>SUM(H12:H36)</f>
        <v>197294992</v>
      </c>
      <c r="J37" s="12"/>
      <c r="M37" s="16"/>
    </row>
    <row r="38" spans="1:13">
      <c r="A38" s="1"/>
      <c r="B38" s="83" t="s">
        <v>245</v>
      </c>
      <c r="C38" s="83"/>
      <c r="D38" s="83"/>
      <c r="E38" s="83"/>
      <c r="F38" s="83"/>
      <c r="G38" s="83"/>
      <c r="H38" s="30">
        <f>+PRESUPUESTO!G129</f>
        <v>0</v>
      </c>
      <c r="K38" s="12"/>
    </row>
    <row r="39" spans="1:13">
      <c r="A39" s="20"/>
      <c r="B39" s="4" t="s">
        <v>246</v>
      </c>
      <c r="C39" s="5" t="e">
        <f>ROUND(H37/H38,4)</f>
        <v>#DIV/0!</v>
      </c>
      <c r="D39" s="21"/>
      <c r="E39" s="5"/>
      <c r="F39" s="17"/>
      <c r="G39" s="20"/>
      <c r="H39" s="21" t="e">
        <f>C39*$H$38</f>
        <v>#DIV/0!</v>
      </c>
    </row>
    <row r="40" spans="1:13">
      <c r="A40" s="20"/>
      <c r="B40" s="4" t="s">
        <v>247</v>
      </c>
      <c r="C40" s="5">
        <v>0.05</v>
      </c>
      <c r="D40" s="21"/>
      <c r="E40" s="5"/>
      <c r="F40" s="17"/>
      <c r="G40" s="20"/>
      <c r="H40" s="21">
        <f>C40*$H$38</f>
        <v>0</v>
      </c>
    </row>
    <row r="41" spans="1:13">
      <c r="A41" s="20"/>
      <c r="B41" s="4" t="s">
        <v>248</v>
      </c>
      <c r="C41" s="5" t="e">
        <f>SUM(C39:C40)</f>
        <v>#DIV/0!</v>
      </c>
      <c r="D41" s="21"/>
      <c r="E41" s="5"/>
      <c r="F41" s="17"/>
      <c r="G41" s="20"/>
      <c r="H41" s="21" t="e">
        <f>+SUM(H39:H40)</f>
        <v>#DIV/0!</v>
      </c>
    </row>
    <row r="42" spans="1:13">
      <c r="A42" s="1"/>
      <c r="B42" s="83" t="s">
        <v>249</v>
      </c>
      <c r="C42" s="83"/>
      <c r="D42" s="83"/>
      <c r="E42" s="83"/>
      <c r="F42" s="83"/>
      <c r="G42" s="83"/>
      <c r="H42" s="30" t="e">
        <f>+H38+H41</f>
        <v>#DIV/0!</v>
      </c>
    </row>
    <row r="44" spans="1:13">
      <c r="H44" s="12" t="e">
        <f>+H42</f>
        <v>#DIV/0!</v>
      </c>
    </row>
    <row r="45" spans="1:13">
      <c r="B45" s="31"/>
    </row>
  </sheetData>
  <mergeCells count="8">
    <mergeCell ref="H1:H7"/>
    <mergeCell ref="B37:G37"/>
    <mergeCell ref="B38:G38"/>
    <mergeCell ref="B42:G42"/>
    <mergeCell ref="A1:A7"/>
    <mergeCell ref="B1:G2"/>
    <mergeCell ref="B3:G3"/>
    <mergeCell ref="B4:G7"/>
  </mergeCells>
  <printOptions horizontalCentered="1"/>
  <pageMargins left="0.31496062992125984" right="0.31496062992125984" top="0.74803149606299213" bottom="0.74803149606299213" header="0.31496062992125984" footer="0.31496062992125984"/>
  <pageSetup paperSize="9" scale="74" orientation="portrait" r:id="rId1"/>
  <headerFooter>
    <oddFooter>&amp;C&amp;P  de &amp;N</oddFooter>
  </headerFooter>
  <drawing r:id="rId2"/>
  <extLst>
    <ext xmlns:x14="http://schemas.microsoft.com/office/spreadsheetml/2009/9/main" uri="{78C0D931-6437-407d-A8EE-F0AAD7539E65}">
      <x14:conditionalFormattings>
        <x14:conditionalFormatting xmlns:xm="http://schemas.microsoft.com/office/excel/2006/main">
          <x14:cfRule type="iconSet" priority="1" id="{FF245BD8-0443-4639-9707-3CA2DE4EE6A0}">
            <x14:iconSet iconSet="3Symbols2">
              <x14:cfvo type="percent">
                <xm:f>0</xm:f>
              </x14:cfvo>
              <x14:cfvo type="percent">
                <xm:f>33</xm:f>
              </x14:cfvo>
              <x14:cfvo type="percent">
                <xm:f>PRESUPUESTO!$G$133</xm:f>
              </x14:cfvo>
            </x14:iconSet>
          </x14:cfRule>
          <xm:sqref>H44</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tabColor rgb="FFFF0000"/>
  </sheetPr>
  <dimension ref="A1:I538"/>
  <sheetViews>
    <sheetView topLeftCell="A470" zoomScale="75" zoomScaleNormal="75" zoomScaleSheetLayoutView="80" workbookViewId="0">
      <selection activeCell="F12" sqref="F11:F12"/>
    </sheetView>
  </sheetViews>
  <sheetFormatPr baseColWidth="10" defaultColWidth="10.6640625" defaultRowHeight="15" customHeight="1"/>
  <cols>
    <col min="1" max="1" width="15" customWidth="1"/>
    <col min="2" max="2" width="52" customWidth="1"/>
    <col min="3" max="3" width="13.6640625" bestFit="1" customWidth="1"/>
    <col min="4" max="4" width="9.44140625" customWidth="1"/>
    <col min="5" max="5" width="15.6640625" customWidth="1"/>
    <col min="6" max="6" width="13" bestFit="1" customWidth="1"/>
    <col min="7" max="7" width="14.6640625" customWidth="1"/>
    <col min="8" max="8" width="13.33203125" customWidth="1"/>
    <col min="9" max="9" width="13.5546875" customWidth="1"/>
    <col min="11" max="11" width="13.6640625" bestFit="1" customWidth="1"/>
    <col min="12" max="12" width="13" bestFit="1" customWidth="1"/>
  </cols>
  <sheetData>
    <row r="1" spans="1:9" ht="30.75" customHeight="1">
      <c r="B1" s="88" t="s">
        <v>260</v>
      </c>
      <c r="C1" s="88"/>
      <c r="D1" s="88"/>
      <c r="E1" s="88"/>
      <c r="F1" s="88"/>
      <c r="G1" s="88"/>
      <c r="H1" s="88"/>
      <c r="I1" s="87"/>
    </row>
    <row r="2" spans="1:9" ht="23.25" customHeight="1">
      <c r="B2" s="89" t="s">
        <v>258</v>
      </c>
      <c r="C2" s="89"/>
      <c r="D2" s="89"/>
      <c r="E2" s="89"/>
      <c r="F2" s="89"/>
      <c r="G2" s="89"/>
      <c r="H2" s="89"/>
      <c r="I2" s="87"/>
    </row>
    <row r="3" spans="1:9" ht="14.25" customHeight="1">
      <c r="B3" s="87"/>
      <c r="C3" s="87"/>
      <c r="D3" s="87"/>
      <c r="E3" s="87"/>
      <c r="F3" s="87"/>
      <c r="G3" s="87"/>
      <c r="H3" s="87"/>
      <c r="I3" s="87"/>
    </row>
    <row r="4" spans="1:9" ht="14.4">
      <c r="A4" s="87" t="s">
        <v>0</v>
      </c>
      <c r="B4" s="87"/>
      <c r="C4" s="87"/>
      <c r="D4" s="87"/>
      <c r="E4" s="87"/>
      <c r="F4" s="87"/>
      <c r="G4" s="87"/>
      <c r="H4" s="87"/>
      <c r="I4" s="87"/>
    </row>
    <row r="5" spans="1:9" ht="14.4">
      <c r="A5" s="87" t="s">
        <v>259</v>
      </c>
      <c r="B5" s="87"/>
      <c r="C5" s="87"/>
      <c r="D5" s="87"/>
      <c r="E5" s="87"/>
      <c r="F5" s="87"/>
      <c r="G5" s="87"/>
      <c r="H5" s="87"/>
      <c r="I5" s="87"/>
    </row>
    <row r="6" spans="1:9" ht="14.4">
      <c r="A6" s="87"/>
      <c r="B6" s="87"/>
      <c r="C6" s="87"/>
      <c r="D6" s="87"/>
      <c r="E6" s="87"/>
      <c r="F6" s="87"/>
      <c r="G6" s="87"/>
      <c r="H6" s="87"/>
      <c r="I6" s="87"/>
    </row>
    <row r="7" spans="1:9" ht="14.4">
      <c r="A7" s="87"/>
      <c r="B7" s="87"/>
      <c r="C7" s="87"/>
      <c r="D7" s="87"/>
      <c r="E7" s="87"/>
      <c r="F7" s="87"/>
      <c r="G7" s="87"/>
      <c r="H7" s="87"/>
      <c r="I7" s="87"/>
    </row>
    <row r="8" spans="1:9" ht="14.4">
      <c r="A8" s="87" t="s">
        <v>221</v>
      </c>
      <c r="B8" s="87"/>
      <c r="C8" s="87"/>
      <c r="D8" s="87"/>
      <c r="E8" s="87"/>
      <c r="F8" s="87"/>
      <c r="G8" s="87"/>
      <c r="H8" s="87"/>
      <c r="I8" s="87"/>
    </row>
    <row r="11" spans="1:9" ht="14.4">
      <c r="A11">
        <v>1</v>
      </c>
      <c r="B11" t="s">
        <v>219</v>
      </c>
    </row>
    <row r="12" spans="1:9" ht="14.4">
      <c r="C12" t="s">
        <v>38</v>
      </c>
      <c r="D12" t="s">
        <v>39</v>
      </c>
      <c r="E12" t="s">
        <v>45</v>
      </c>
      <c r="F12" t="s">
        <v>46</v>
      </c>
      <c r="G12" t="s">
        <v>40</v>
      </c>
      <c r="H12" t="s">
        <v>47</v>
      </c>
      <c r="I12" t="s">
        <v>48</v>
      </c>
    </row>
    <row r="13" spans="1:9" ht="14.4">
      <c r="B13" t="s">
        <v>21</v>
      </c>
      <c r="C13">
        <v>0.83499999999999996</v>
      </c>
      <c r="D13" t="s">
        <v>16</v>
      </c>
      <c r="E13">
        <v>95200</v>
      </c>
      <c r="G13">
        <f>+C13*E13</f>
        <v>79492</v>
      </c>
    </row>
    <row r="14" spans="1:9" ht="14.4">
      <c r="B14" t="s">
        <v>22</v>
      </c>
      <c r="C14">
        <v>0.625</v>
      </c>
      <c r="D14" t="s">
        <v>16</v>
      </c>
      <c r="E14">
        <v>95200</v>
      </c>
      <c r="G14">
        <f>+C14*E14</f>
        <v>59500</v>
      </c>
    </row>
    <row r="15" spans="1:9" ht="14.4">
      <c r="B15" t="s">
        <v>23</v>
      </c>
      <c r="C15">
        <v>5.2</v>
      </c>
      <c r="D15" t="s">
        <v>24</v>
      </c>
      <c r="E15">
        <v>29500</v>
      </c>
      <c r="G15">
        <f>+C15*E15</f>
        <v>153400</v>
      </c>
    </row>
    <row r="16" spans="1:9" ht="14.4">
      <c r="B16" t="s">
        <v>43</v>
      </c>
      <c r="C16">
        <v>0.12</v>
      </c>
      <c r="D16" t="s">
        <v>16</v>
      </c>
      <c r="E16">
        <v>3200</v>
      </c>
      <c r="G16">
        <f>+C16*E16</f>
        <v>384</v>
      </c>
    </row>
    <row r="17" spans="1:9" ht="14.4">
      <c r="B17" t="s">
        <v>26</v>
      </c>
      <c r="C17">
        <v>0.14299999999999999</v>
      </c>
      <c r="D17" t="s">
        <v>27</v>
      </c>
      <c r="E17">
        <f>45000*1.19</f>
        <v>53550</v>
      </c>
      <c r="F17">
        <f>+C17*E17</f>
        <v>7657.65</v>
      </c>
    </row>
    <row r="18" spans="1:9" ht="14.4">
      <c r="B18" t="s">
        <v>19</v>
      </c>
      <c r="C18">
        <f>14*(C13+C14)</f>
        <v>20.439999999999998</v>
      </c>
      <c r="D18" t="s">
        <v>28</v>
      </c>
      <c r="E18">
        <v>1700</v>
      </c>
      <c r="I18">
        <f>+C18*E18</f>
        <v>34747.999999999993</v>
      </c>
    </row>
    <row r="19" spans="1:9" ht="14.4">
      <c r="B19" t="s">
        <v>222</v>
      </c>
      <c r="C19">
        <v>0.18</v>
      </c>
      <c r="D19" t="s">
        <v>17</v>
      </c>
      <c r="E19" t="e">
        <f>+#REF!</f>
        <v>#REF!</v>
      </c>
      <c r="H19" t="e">
        <f>+C19*E19</f>
        <v>#REF!</v>
      </c>
    </row>
    <row r="20" spans="1:9" ht="14.4">
      <c r="B20" t="s">
        <v>223</v>
      </c>
      <c r="C20">
        <v>0.26</v>
      </c>
      <c r="D20" t="s">
        <v>17</v>
      </c>
      <c r="E20" t="e">
        <f>+#REF!*2</f>
        <v>#REF!</v>
      </c>
      <c r="H20" t="e">
        <f>+C20*E20</f>
        <v>#REF!</v>
      </c>
    </row>
    <row r="21" spans="1:9" ht="14.4">
      <c r="B21" t="s">
        <v>29</v>
      </c>
      <c r="C21">
        <v>0.05</v>
      </c>
      <c r="D21" t="s">
        <v>20</v>
      </c>
      <c r="E21" t="e">
        <f>+H19+H20</f>
        <v>#REF!</v>
      </c>
      <c r="I21" t="e">
        <f>+C21*E21</f>
        <v>#REF!</v>
      </c>
    </row>
    <row r="22" spans="1:9" ht="14.4">
      <c r="A22" t="s">
        <v>52</v>
      </c>
      <c r="B22" s="33" t="e">
        <f>SUM(F22:I22)</f>
        <v>#REF!</v>
      </c>
      <c r="F22">
        <f>SUM(F13:F21)</f>
        <v>7657.65</v>
      </c>
      <c r="G22">
        <f>SUM(G13:G21)</f>
        <v>292776</v>
      </c>
      <c r="H22" t="e">
        <f>SUM(H13:H21)</f>
        <v>#REF!</v>
      </c>
      <c r="I22" t="e">
        <f>SUM(I13:I21)</f>
        <v>#REF!</v>
      </c>
    </row>
    <row r="23" spans="1:9" ht="14.4">
      <c r="A23" s="34" t="s">
        <v>53</v>
      </c>
      <c r="B23" s="35" t="e">
        <f>ROUND(B22,0)</f>
        <v>#REF!</v>
      </c>
      <c r="C23" s="34" t="s">
        <v>16</v>
      </c>
    </row>
    <row r="25" spans="1:9" ht="15" hidden="1" customHeight="1"/>
    <row r="26" spans="1:9" ht="15" hidden="1" customHeight="1"/>
    <row r="27" spans="1:9" ht="15" hidden="1" customHeight="1"/>
    <row r="28" spans="1:9" ht="15" hidden="1" customHeight="1"/>
    <row r="29" spans="1:9" ht="15" hidden="1" customHeight="1"/>
    <row r="30" spans="1:9" ht="15" hidden="1" customHeight="1"/>
    <row r="31" spans="1:9" ht="15" hidden="1" customHeight="1"/>
    <row r="32" spans="1:9" ht="15" hidden="1" customHeight="1"/>
    <row r="33" spans="1:9" ht="15" hidden="1" customHeight="1"/>
    <row r="34" spans="1:9" ht="15" hidden="1" customHeight="1"/>
    <row r="35" spans="1:9" ht="15" hidden="1" customHeight="1"/>
    <row r="36" spans="1:9" ht="15" hidden="1" customHeight="1"/>
    <row r="37" spans="1:9" ht="15" hidden="1" customHeight="1"/>
    <row r="38" spans="1:9" ht="15" hidden="1" customHeight="1"/>
    <row r="39" spans="1:9" ht="15" hidden="1" customHeight="1"/>
    <row r="40" spans="1:9" ht="15" hidden="1" customHeight="1"/>
    <row r="41" spans="1:9" ht="15" hidden="1" customHeight="1"/>
    <row r="42" spans="1:9" ht="35.25" hidden="1" customHeight="1">
      <c r="A42" t="e">
        <f>+#REF!</f>
        <v>#REF!</v>
      </c>
      <c r="B42" s="87" t="s">
        <v>104</v>
      </c>
      <c r="C42" s="87"/>
      <c r="D42" s="87"/>
      <c r="E42" s="87"/>
      <c r="F42" s="87"/>
      <c r="G42" s="87"/>
      <c r="H42" s="87"/>
      <c r="I42" s="87"/>
    </row>
    <row r="43" spans="1:9" ht="15" hidden="1" customHeight="1">
      <c r="C43" t="s">
        <v>38</v>
      </c>
      <c r="D43" t="s">
        <v>39</v>
      </c>
      <c r="E43" t="s">
        <v>45</v>
      </c>
      <c r="F43" t="s">
        <v>46</v>
      </c>
      <c r="G43" t="s">
        <v>40</v>
      </c>
      <c r="H43" t="s">
        <v>47</v>
      </c>
      <c r="I43" t="s">
        <v>48</v>
      </c>
    </row>
    <row r="44" spans="1:9" ht="15" hidden="1" customHeight="1">
      <c r="A44" t="s">
        <v>92</v>
      </c>
      <c r="B44" t="s">
        <v>93</v>
      </c>
      <c r="C44">
        <v>1</v>
      </c>
      <c r="D44" t="s">
        <v>35</v>
      </c>
      <c r="E44">
        <f>568000*1.16</f>
        <v>658880</v>
      </c>
      <c r="G44">
        <f>+E44*C44</f>
        <v>658880</v>
      </c>
    </row>
    <row r="45" spans="1:9" ht="15" hidden="1" customHeight="1">
      <c r="B45" t="s">
        <v>91</v>
      </c>
      <c r="C45">
        <v>1</v>
      </c>
      <c r="D45" t="s">
        <v>35</v>
      </c>
      <c r="E45">
        <f>80000*1.16</f>
        <v>92800</v>
      </c>
      <c r="G45">
        <f>+E45*C45</f>
        <v>92800</v>
      </c>
    </row>
    <row r="46" spans="1:9" ht="15" hidden="1" customHeight="1">
      <c r="A46" t="s">
        <v>56</v>
      </c>
      <c r="B46" t="s">
        <v>57</v>
      </c>
      <c r="C46">
        <v>0.1</v>
      </c>
      <c r="D46" t="s">
        <v>51</v>
      </c>
      <c r="E46" t="e">
        <f>+VIAJE</f>
        <v>#REF!</v>
      </c>
      <c r="I46" t="e">
        <f>+E46*C46</f>
        <v>#REF!</v>
      </c>
    </row>
    <row r="47" spans="1:9" ht="15" hidden="1" customHeight="1">
      <c r="A47" t="s">
        <v>52</v>
      </c>
      <c r="B47" t="e">
        <f>SUM(F47:I47)</f>
        <v>#REF!</v>
      </c>
      <c r="F47">
        <f>SUM(F44:F46)</f>
        <v>0</v>
      </c>
      <c r="G47">
        <f>SUM(G44:G46)</f>
        <v>751680</v>
      </c>
      <c r="H47">
        <f>SUM(H44:H46)</f>
        <v>0</v>
      </c>
      <c r="I47" t="e">
        <f>SUM(I44:I46)</f>
        <v>#REF!</v>
      </c>
    </row>
    <row r="48" spans="1:9" ht="15" hidden="1" customHeight="1">
      <c r="A48" t="s">
        <v>53</v>
      </c>
      <c r="B48" t="e">
        <f>+B47</f>
        <v>#REF!</v>
      </c>
      <c r="C48" t="s">
        <v>35</v>
      </c>
    </row>
    <row r="49" spans="1:9" ht="15" hidden="1" customHeight="1"/>
    <row r="50" spans="1:9" ht="35.25" hidden="1" customHeight="1">
      <c r="A50" t="e">
        <f>+#REF!</f>
        <v>#REF!</v>
      </c>
      <c r="B50" s="87" t="s">
        <v>105</v>
      </c>
      <c r="C50" s="87"/>
      <c r="D50" s="87"/>
      <c r="E50" s="87"/>
      <c r="F50" s="87"/>
      <c r="G50" s="87"/>
      <c r="H50" s="87"/>
      <c r="I50" s="87"/>
    </row>
    <row r="51" spans="1:9" ht="15" hidden="1" customHeight="1">
      <c r="C51" t="s">
        <v>38</v>
      </c>
      <c r="D51" t="s">
        <v>39</v>
      </c>
      <c r="E51" t="s">
        <v>45</v>
      </c>
      <c r="F51" t="s">
        <v>46</v>
      </c>
      <c r="G51" t="s">
        <v>40</v>
      </c>
      <c r="H51" t="s">
        <v>47</v>
      </c>
      <c r="I51" t="s">
        <v>48</v>
      </c>
    </row>
    <row r="52" spans="1:9" ht="15" hidden="1" customHeight="1">
      <c r="A52" t="s">
        <v>49</v>
      </c>
      <c r="B52" t="s">
        <v>50</v>
      </c>
      <c r="C52">
        <v>1</v>
      </c>
      <c r="D52" t="s">
        <v>51</v>
      </c>
      <c r="E52" t="e">
        <f>+H55*0.05</f>
        <v>#REF!</v>
      </c>
      <c r="I52" t="e">
        <f>+E52*C52</f>
        <v>#REF!</v>
      </c>
    </row>
    <row r="53" spans="1:9" ht="15" hidden="1" customHeight="1">
      <c r="A53" t="s">
        <v>54</v>
      </c>
      <c r="B53" t="e">
        <f>IF(presta&gt;0,"OFICIAL (INCLUYE "&amp;""&amp;presta*100&amp;"% PRESTACIONES)",0)</f>
        <v>#REF!</v>
      </c>
      <c r="C53">
        <v>1</v>
      </c>
      <c r="D53" t="s">
        <v>15</v>
      </c>
      <c r="E53" t="e">
        <f>+OFICI</f>
        <v>#REF!</v>
      </c>
      <c r="H53" t="e">
        <f>+E53*C53</f>
        <v>#REF!</v>
      </c>
    </row>
    <row r="54" spans="1:9" ht="15" hidden="1" customHeight="1">
      <c r="A54" t="s">
        <v>55</v>
      </c>
      <c r="B54" t="e">
        <f>IF(presta&gt;0,"AYUD. ENTENDIDO (INCLUYE "&amp;""&amp;presta*100&amp;"% PRESTACIONES)",0)</f>
        <v>#REF!</v>
      </c>
      <c r="C54">
        <v>1</v>
      </c>
      <c r="D54" t="s">
        <v>15</v>
      </c>
      <c r="E54" t="e">
        <f>+AYUDA</f>
        <v>#REF!</v>
      </c>
      <c r="H54" t="e">
        <f>+E54*C54</f>
        <v>#REF!</v>
      </c>
    </row>
    <row r="55" spans="1:9" ht="15" hidden="1" customHeight="1">
      <c r="A55" t="s">
        <v>52</v>
      </c>
      <c r="B55" t="e">
        <f>ROUND(SUM(F55:I55),0)</f>
        <v>#REF!</v>
      </c>
      <c r="F55">
        <f>+SUM(F52:F54)</f>
        <v>0</v>
      </c>
      <c r="G55">
        <f>+SUM(G52:G54)</f>
        <v>0</v>
      </c>
      <c r="H55" t="e">
        <f>+SUM(H52:H54)</f>
        <v>#REF!</v>
      </c>
      <c r="I55" t="e">
        <f>+SUM(I52:I54)</f>
        <v>#REF!</v>
      </c>
    </row>
    <row r="56" spans="1:9" ht="15" hidden="1" customHeight="1">
      <c r="A56" t="s">
        <v>53</v>
      </c>
      <c r="B56" t="e">
        <f>+B55</f>
        <v>#REF!</v>
      </c>
      <c r="C56" t="s">
        <v>35</v>
      </c>
    </row>
    <row r="57" spans="1:9" ht="15" hidden="1" customHeight="1"/>
    <row r="58" spans="1:9" ht="33.75" hidden="1" customHeight="1">
      <c r="A58" t="e">
        <f>+#REF!</f>
        <v>#REF!</v>
      </c>
      <c r="B58" s="87" t="s">
        <v>106</v>
      </c>
      <c r="C58" s="87"/>
      <c r="D58" s="87"/>
      <c r="E58" s="87"/>
      <c r="F58" s="87"/>
      <c r="G58" s="87"/>
      <c r="H58" s="87"/>
      <c r="I58" s="87"/>
    </row>
    <row r="59" spans="1:9" ht="15" hidden="1" customHeight="1">
      <c r="C59" t="s">
        <v>38</v>
      </c>
      <c r="D59" t="s">
        <v>39</v>
      </c>
      <c r="E59" t="s">
        <v>45</v>
      </c>
      <c r="F59" t="s">
        <v>46</v>
      </c>
      <c r="G59" t="s">
        <v>40</v>
      </c>
      <c r="H59" t="s">
        <v>47</v>
      </c>
      <c r="I59" t="s">
        <v>48</v>
      </c>
    </row>
    <row r="60" spans="1:9" ht="15" hidden="1" customHeight="1">
      <c r="B60" t="s">
        <v>94</v>
      </c>
      <c r="C60">
        <v>1</v>
      </c>
      <c r="D60" t="s">
        <v>35</v>
      </c>
      <c r="E60">
        <f>1830000*1.16</f>
        <v>2122800</v>
      </c>
      <c r="G60">
        <f>+E60*C60</f>
        <v>2122800</v>
      </c>
    </row>
    <row r="61" spans="1:9" ht="15" hidden="1" customHeight="1">
      <c r="B61" t="s">
        <v>91</v>
      </c>
      <c r="C61">
        <v>1</v>
      </c>
      <c r="D61" t="s">
        <v>35</v>
      </c>
      <c r="E61">
        <f>80000*1.16</f>
        <v>92800</v>
      </c>
      <c r="G61">
        <f>+E61*C61</f>
        <v>92800</v>
      </c>
    </row>
    <row r="62" spans="1:9" ht="15" hidden="1" customHeight="1">
      <c r="A62" t="s">
        <v>56</v>
      </c>
      <c r="B62" t="s">
        <v>57</v>
      </c>
      <c r="C62">
        <v>0.3</v>
      </c>
      <c r="D62" t="s">
        <v>51</v>
      </c>
      <c r="E62" t="e">
        <f>+VIAJE</f>
        <v>#REF!</v>
      </c>
      <c r="I62" t="e">
        <f>+E62*C62</f>
        <v>#REF!</v>
      </c>
    </row>
    <row r="63" spans="1:9" ht="15" hidden="1" customHeight="1">
      <c r="A63" t="s">
        <v>52</v>
      </c>
      <c r="B63" t="e">
        <f>ROUND(SUM(F63:I63),0)</f>
        <v>#REF!</v>
      </c>
      <c r="F63">
        <f>+SUM(F62:F62)</f>
        <v>0</v>
      </c>
      <c r="G63">
        <f>+SUM(G60:G62)</f>
        <v>2215600</v>
      </c>
      <c r="H63">
        <f>+SUM(H60:H62)</f>
        <v>0</v>
      </c>
      <c r="I63" t="e">
        <f>+SUM(I60:I62)</f>
        <v>#REF!</v>
      </c>
    </row>
    <row r="64" spans="1:9" ht="15" hidden="1" customHeight="1">
      <c r="A64" t="s">
        <v>53</v>
      </c>
      <c r="B64" t="e">
        <f>+B63</f>
        <v>#REF!</v>
      </c>
      <c r="C64" t="s">
        <v>35</v>
      </c>
    </row>
    <row r="65" spans="1:9" ht="15" hidden="1" customHeight="1"/>
    <row r="66" spans="1:9" ht="15" hidden="1" customHeight="1">
      <c r="A66" s="87" t="s">
        <v>107</v>
      </c>
      <c r="B66" s="87"/>
      <c r="C66" s="87"/>
      <c r="D66" s="87"/>
      <c r="E66" s="87"/>
      <c r="F66" s="87"/>
      <c r="G66" s="87"/>
      <c r="H66" s="87"/>
      <c r="I66" s="87"/>
    </row>
    <row r="67" spans="1:9" ht="15" hidden="1" customHeight="1"/>
    <row r="68" spans="1:9" ht="15" hidden="1" customHeight="1">
      <c r="A68" t="e">
        <f>+#REF!</f>
        <v>#REF!</v>
      </c>
      <c r="B68" s="87" t="s">
        <v>108</v>
      </c>
      <c r="C68" s="87"/>
      <c r="D68" s="87"/>
      <c r="E68" s="87"/>
      <c r="F68" s="87"/>
      <c r="G68" s="87"/>
      <c r="H68" s="87"/>
      <c r="I68" s="87"/>
    </row>
    <row r="69" spans="1:9" ht="15" hidden="1" customHeight="1">
      <c r="C69" t="s">
        <v>38</v>
      </c>
      <c r="D69" t="s">
        <v>39</v>
      </c>
      <c r="E69" t="s">
        <v>45</v>
      </c>
      <c r="F69" t="s">
        <v>46</v>
      </c>
      <c r="G69" t="s">
        <v>40</v>
      </c>
      <c r="H69" t="s">
        <v>47</v>
      </c>
      <c r="I69" t="s">
        <v>48</v>
      </c>
    </row>
    <row r="70" spans="1:9" ht="15" hidden="1" customHeight="1">
      <c r="A70" t="s">
        <v>54</v>
      </c>
      <c r="B70" t="e">
        <f>IF(presta&gt;0,"OFICIAL (INCLUYE "&amp;""&amp;presta*100&amp;"% PRESTACIONES)",0)</f>
        <v>#REF!</v>
      </c>
      <c r="C70">
        <v>4.1666666666666664E-2</v>
      </c>
      <c r="D70" t="s">
        <v>15</v>
      </c>
      <c r="E70" t="e">
        <f>+OFICI</f>
        <v>#REF!</v>
      </c>
      <c r="H70" t="e">
        <f>+E70*C70</f>
        <v>#REF!</v>
      </c>
    </row>
    <row r="71" spans="1:9" ht="15" hidden="1" customHeight="1">
      <c r="A71" t="s">
        <v>55</v>
      </c>
      <c r="B71" t="e">
        <f>IF(presta&gt;0,"AYUD. ENTENDIDO (INCLUYE "&amp;""&amp;presta*100&amp;"% PRESTACIONES)",0)</f>
        <v>#REF!</v>
      </c>
      <c r="C71">
        <v>4.1666666666666664E-2</v>
      </c>
      <c r="D71" t="s">
        <v>15</v>
      </c>
      <c r="E71" t="e">
        <f>+AYUDA</f>
        <v>#REF!</v>
      </c>
      <c r="H71" t="e">
        <f>+E71*C71</f>
        <v>#REF!</v>
      </c>
    </row>
    <row r="72" spans="1:9" ht="15" hidden="1" customHeight="1">
      <c r="A72" t="s">
        <v>49</v>
      </c>
      <c r="B72" t="s">
        <v>50</v>
      </c>
      <c r="C72">
        <v>1</v>
      </c>
      <c r="D72" t="s">
        <v>51</v>
      </c>
      <c r="E72" t="e">
        <f>+H73*0.05</f>
        <v>#REF!</v>
      </c>
      <c r="I72" t="e">
        <f>+E72*C72</f>
        <v>#REF!</v>
      </c>
    </row>
    <row r="73" spans="1:9" ht="15" hidden="1" customHeight="1">
      <c r="A73" t="s">
        <v>52</v>
      </c>
      <c r="B73" t="e">
        <f>SUM(F73:I73)</f>
        <v>#REF!</v>
      </c>
      <c r="F73">
        <f>SUM(F69:F72)</f>
        <v>0</v>
      </c>
      <c r="G73">
        <f>SUM(G69:G72)</f>
        <v>0</v>
      </c>
      <c r="H73" t="e">
        <f>SUM(H69:H72)</f>
        <v>#REF!</v>
      </c>
      <c r="I73" t="e">
        <f>SUM(I69:I72)</f>
        <v>#REF!</v>
      </c>
    </row>
    <row r="74" spans="1:9" ht="15" hidden="1" customHeight="1">
      <c r="A74" t="s">
        <v>53</v>
      </c>
      <c r="B74" t="e">
        <f>+B73</f>
        <v>#REF!</v>
      </c>
      <c r="C74" t="s">
        <v>35</v>
      </c>
    </row>
    <row r="75" spans="1:9" ht="15" hidden="1" customHeight="1"/>
    <row r="76" spans="1:9" ht="15" hidden="1" customHeight="1">
      <c r="A76" t="e">
        <f>+#REF!</f>
        <v>#REF!</v>
      </c>
      <c r="B76" s="87" t="s">
        <v>109</v>
      </c>
      <c r="C76" s="87"/>
      <c r="D76" s="87"/>
      <c r="E76" s="87"/>
      <c r="F76" s="87"/>
      <c r="G76" s="87"/>
      <c r="H76" s="87"/>
      <c r="I76" s="87"/>
    </row>
    <row r="77" spans="1:9" ht="15" hidden="1" customHeight="1">
      <c r="C77" t="s">
        <v>38</v>
      </c>
      <c r="D77" t="s">
        <v>39</v>
      </c>
      <c r="E77" t="s">
        <v>45</v>
      </c>
      <c r="F77" t="s">
        <v>46</v>
      </c>
      <c r="G77" t="s">
        <v>40</v>
      </c>
      <c r="H77" t="s">
        <v>47</v>
      </c>
      <c r="I77" t="s">
        <v>48</v>
      </c>
    </row>
    <row r="78" spans="1:9" ht="15" hidden="1" customHeight="1">
      <c r="A78" t="s">
        <v>110</v>
      </c>
      <c r="B78" t="s">
        <v>111</v>
      </c>
      <c r="C78">
        <v>1</v>
      </c>
      <c r="D78" t="s">
        <v>35</v>
      </c>
      <c r="E78">
        <v>132000</v>
      </c>
      <c r="G78">
        <f>+E78*C78</f>
        <v>132000</v>
      </c>
    </row>
    <row r="79" spans="1:9" ht="15" hidden="1" customHeight="1">
      <c r="B79" t="s">
        <v>112</v>
      </c>
      <c r="C79">
        <v>1</v>
      </c>
      <c r="D79" t="s">
        <v>35</v>
      </c>
      <c r="E79">
        <f>45000*1.16</f>
        <v>52200</v>
      </c>
      <c r="G79">
        <f>+C79*E79</f>
        <v>52200</v>
      </c>
    </row>
    <row r="80" spans="1:9" ht="15" hidden="1" customHeight="1">
      <c r="A80" t="s">
        <v>56</v>
      </c>
      <c r="B80" t="s">
        <v>57</v>
      </c>
      <c r="C80">
        <v>3.3333333333333333E-2</v>
      </c>
      <c r="D80" t="s">
        <v>51</v>
      </c>
      <c r="E80" t="e">
        <f>+VIAJE</f>
        <v>#REF!</v>
      </c>
      <c r="I80" t="e">
        <f>+E80*C80</f>
        <v>#REF!</v>
      </c>
    </row>
    <row r="81" spans="1:9" ht="15" hidden="1" customHeight="1">
      <c r="A81" t="s">
        <v>52</v>
      </c>
      <c r="B81" t="e">
        <f>SUM(F81:I81)</f>
        <v>#REF!</v>
      </c>
      <c r="F81">
        <f>SUM(F77:F80)</f>
        <v>0</v>
      </c>
      <c r="G81">
        <f>SUM(G77:G80)</f>
        <v>184200</v>
      </c>
      <c r="H81">
        <f>SUM(H77:H80)</f>
        <v>0</v>
      </c>
      <c r="I81" t="e">
        <f>SUM(I77:I80)</f>
        <v>#REF!</v>
      </c>
    </row>
    <row r="82" spans="1:9" ht="15" hidden="1" customHeight="1">
      <c r="A82" t="s">
        <v>53</v>
      </c>
      <c r="B82" t="e">
        <f>+B81</f>
        <v>#REF!</v>
      </c>
      <c r="C82" t="s">
        <v>35</v>
      </c>
    </row>
    <row r="83" spans="1:9" ht="15" hidden="1" customHeight="1"/>
    <row r="84" spans="1:9" ht="15" hidden="1" customHeight="1">
      <c r="A84" s="87" t="s">
        <v>113</v>
      </c>
      <c r="B84" s="87"/>
      <c r="C84" s="87"/>
      <c r="D84" s="87"/>
      <c r="E84" s="87"/>
      <c r="F84" s="87"/>
      <c r="G84" s="87"/>
      <c r="H84" s="87"/>
      <c r="I84" s="87"/>
    </row>
    <row r="85" spans="1:9" ht="15" hidden="1" customHeight="1"/>
    <row r="86" spans="1:9" ht="15" hidden="1" customHeight="1">
      <c r="A86" t="e">
        <f>+#REF!</f>
        <v>#REF!</v>
      </c>
      <c r="B86" s="87" t="s">
        <v>114</v>
      </c>
      <c r="C86" s="87"/>
      <c r="D86" s="87"/>
      <c r="E86" s="87"/>
      <c r="F86" s="87"/>
      <c r="G86" s="87"/>
      <c r="H86" s="87"/>
      <c r="I86" s="87"/>
    </row>
    <row r="87" spans="1:9" ht="15" hidden="1" customHeight="1">
      <c r="C87" t="s">
        <v>38</v>
      </c>
      <c r="D87" t="s">
        <v>39</v>
      </c>
      <c r="E87" t="s">
        <v>45</v>
      </c>
      <c r="F87" t="s">
        <v>46</v>
      </c>
      <c r="G87" t="s">
        <v>40</v>
      </c>
      <c r="H87" t="s">
        <v>47</v>
      </c>
      <c r="I87" t="s">
        <v>48</v>
      </c>
    </row>
    <row r="88" spans="1:9" ht="15" hidden="1" customHeight="1">
      <c r="A88" t="s">
        <v>54</v>
      </c>
      <c r="B88" t="e">
        <f>IF(presta&gt;0,"OFICIAL (INCLUYE "&amp;""&amp;presta*100&amp;"% PRESTACIONES)",0)</f>
        <v>#REF!</v>
      </c>
      <c r="C88">
        <v>0.125</v>
      </c>
      <c r="D88" t="s">
        <v>15</v>
      </c>
      <c r="E88" t="e">
        <f>+OFICI</f>
        <v>#REF!</v>
      </c>
      <c r="H88" t="e">
        <f>+E88*C88</f>
        <v>#REF!</v>
      </c>
    </row>
    <row r="89" spans="1:9" ht="15" hidden="1" customHeight="1">
      <c r="A89" t="s">
        <v>55</v>
      </c>
      <c r="B89" t="e">
        <f>IF(presta&gt;0,"AYUD. ENTENDIDO (INCLUYE "&amp;""&amp;presta*100&amp;"% PRESTACIONES)",0)</f>
        <v>#REF!</v>
      </c>
      <c r="C89">
        <v>0.125</v>
      </c>
      <c r="D89" t="s">
        <v>15</v>
      </c>
      <c r="E89" t="e">
        <f>+AYUDA</f>
        <v>#REF!</v>
      </c>
      <c r="H89" t="e">
        <f>+E89*C89</f>
        <v>#REF!</v>
      </c>
    </row>
    <row r="90" spans="1:9" ht="15" hidden="1" customHeight="1">
      <c r="A90" t="s">
        <v>49</v>
      </c>
      <c r="B90" t="s">
        <v>50</v>
      </c>
      <c r="C90">
        <v>1</v>
      </c>
      <c r="D90" t="s">
        <v>51</v>
      </c>
      <c r="E90" t="e">
        <f>+H91*0.05</f>
        <v>#REF!</v>
      </c>
      <c r="I90" t="e">
        <f>+E90*C90</f>
        <v>#REF!</v>
      </c>
    </row>
    <row r="91" spans="1:9" ht="15" hidden="1" customHeight="1">
      <c r="A91" t="s">
        <v>52</v>
      </c>
      <c r="B91" t="e">
        <f>SUM(F91:I91)</f>
        <v>#REF!</v>
      </c>
      <c r="F91">
        <f>+SUM(F88:F90)</f>
        <v>0</v>
      </c>
      <c r="G91">
        <f>+SUM(G88:G90)</f>
        <v>0</v>
      </c>
      <c r="H91" t="e">
        <f>+SUM(H88:H90)</f>
        <v>#REF!</v>
      </c>
      <c r="I91" t="e">
        <f>+SUM(I88:I90)</f>
        <v>#REF!</v>
      </c>
    </row>
    <row r="92" spans="1:9" ht="15" hidden="1" customHeight="1">
      <c r="A92" t="s">
        <v>53</v>
      </c>
      <c r="B92" t="e">
        <f>B91</f>
        <v>#REF!</v>
      </c>
      <c r="C92" t="s">
        <v>35</v>
      </c>
    </row>
    <row r="93" spans="1:9" ht="15" hidden="1" customHeight="1"/>
    <row r="94" spans="1:9" ht="15" hidden="1" customHeight="1">
      <c r="A94" t="e">
        <f>+#REF!</f>
        <v>#REF!</v>
      </c>
      <c r="B94" s="87" t="s">
        <v>115</v>
      </c>
      <c r="C94" s="87"/>
      <c r="D94" s="87"/>
      <c r="E94" s="87"/>
      <c r="F94" s="87"/>
      <c r="G94" s="87"/>
      <c r="H94" s="87"/>
      <c r="I94" s="87"/>
    </row>
    <row r="95" spans="1:9" ht="15" hidden="1" customHeight="1">
      <c r="C95" t="s">
        <v>38</v>
      </c>
      <c r="D95" t="s">
        <v>39</v>
      </c>
      <c r="E95" t="s">
        <v>45</v>
      </c>
      <c r="F95" t="s">
        <v>46</v>
      </c>
      <c r="G95" t="s">
        <v>40</v>
      </c>
      <c r="H95" t="s">
        <v>47</v>
      </c>
      <c r="I95" t="s">
        <v>48</v>
      </c>
    </row>
    <row r="96" spans="1:9" ht="15" hidden="1" customHeight="1">
      <c r="A96" t="s">
        <v>87</v>
      </c>
      <c r="B96" t="s">
        <v>88</v>
      </c>
      <c r="C96">
        <v>0.5</v>
      </c>
      <c r="D96" t="s">
        <v>13</v>
      </c>
      <c r="E96">
        <f>27*7000*1.16</f>
        <v>219239.99999999997</v>
      </c>
      <c r="G96">
        <f>+E96*C96</f>
        <v>109619.99999999999</v>
      </c>
    </row>
    <row r="97" spans="1:9" ht="15" hidden="1" customHeight="1">
      <c r="B97" t="s">
        <v>112</v>
      </c>
      <c r="C97">
        <v>1</v>
      </c>
      <c r="D97" t="s">
        <v>35</v>
      </c>
      <c r="E97">
        <f>45000*1.16</f>
        <v>52200</v>
      </c>
      <c r="G97">
        <f>+C97*E97</f>
        <v>52200</v>
      </c>
    </row>
    <row r="98" spans="1:9" ht="15" hidden="1" customHeight="1">
      <c r="A98" t="s">
        <v>56</v>
      </c>
      <c r="B98" t="s">
        <v>57</v>
      </c>
      <c r="C98">
        <v>2E-3</v>
      </c>
      <c r="D98" t="s">
        <v>51</v>
      </c>
      <c r="E98">
        <v>860000</v>
      </c>
      <c r="I98">
        <f>+E98*C98</f>
        <v>1720</v>
      </c>
    </row>
    <row r="99" spans="1:9" ht="15" hidden="1" customHeight="1">
      <c r="A99" t="s">
        <v>52</v>
      </c>
      <c r="B99">
        <f>SUM(F99:I99)</f>
        <v>163540</v>
      </c>
      <c r="F99">
        <f>+SUM(F96:F98)</f>
        <v>0</v>
      </c>
      <c r="G99">
        <f>+SUM(G96:G98)</f>
        <v>161820</v>
      </c>
      <c r="H99">
        <f>+SUM(H96:H98)</f>
        <v>0</v>
      </c>
      <c r="I99">
        <f>+SUM(I96:I98)</f>
        <v>1720</v>
      </c>
    </row>
    <row r="100" spans="1:9" ht="15" hidden="1" customHeight="1">
      <c r="A100" t="s">
        <v>53</v>
      </c>
      <c r="B100">
        <f>+B99</f>
        <v>163540</v>
      </c>
      <c r="C100" t="s">
        <v>35</v>
      </c>
    </row>
    <row r="101" spans="1:9" ht="15" hidden="1" customHeight="1"/>
    <row r="102" spans="1:9" ht="15" hidden="1" customHeight="1">
      <c r="A102" t="e">
        <f>+#REF!</f>
        <v>#REF!</v>
      </c>
      <c r="B102" s="87" t="s">
        <v>116</v>
      </c>
      <c r="C102" s="87"/>
      <c r="D102" s="87"/>
      <c r="E102" s="87"/>
      <c r="F102" s="87"/>
      <c r="G102" s="87"/>
      <c r="H102" s="87"/>
      <c r="I102" s="87"/>
    </row>
    <row r="103" spans="1:9" ht="15" hidden="1" customHeight="1">
      <c r="C103" t="s">
        <v>38</v>
      </c>
      <c r="D103" t="s">
        <v>39</v>
      </c>
      <c r="E103" t="s">
        <v>45</v>
      </c>
      <c r="F103" t="s">
        <v>46</v>
      </c>
      <c r="G103" t="s">
        <v>40</v>
      </c>
      <c r="H103" t="s">
        <v>47</v>
      </c>
      <c r="I103" t="s">
        <v>48</v>
      </c>
    </row>
    <row r="104" spans="1:9" ht="15" hidden="1" customHeight="1">
      <c r="A104" t="s">
        <v>54</v>
      </c>
      <c r="B104" t="e">
        <f>IF(presta&gt;0,"OFICIAL (INCLUYE "&amp;""&amp;presta*100&amp;"% PRESTACIONES)",0)</f>
        <v>#REF!</v>
      </c>
      <c r="C104">
        <v>0.125</v>
      </c>
      <c r="D104" t="s">
        <v>15</v>
      </c>
      <c r="E104" t="e">
        <f>+OFICI</f>
        <v>#REF!</v>
      </c>
      <c r="H104" t="e">
        <f>+E104*C104</f>
        <v>#REF!</v>
      </c>
    </row>
    <row r="105" spans="1:9" ht="15" hidden="1" customHeight="1">
      <c r="A105" t="s">
        <v>55</v>
      </c>
      <c r="B105" t="e">
        <f>IF(presta&gt;0,"AYUD. ENTENDIDO (INCLUYE "&amp;""&amp;presta*100&amp;"% PRESTACIONES)",0)</f>
        <v>#REF!</v>
      </c>
      <c r="C105">
        <v>0.125</v>
      </c>
      <c r="D105" t="s">
        <v>15</v>
      </c>
      <c r="E105" t="e">
        <f>+AYUDA</f>
        <v>#REF!</v>
      </c>
      <c r="H105" t="e">
        <f>+E105*C105</f>
        <v>#REF!</v>
      </c>
    </row>
    <row r="106" spans="1:9" ht="15" hidden="1" customHeight="1">
      <c r="A106" t="s">
        <v>49</v>
      </c>
      <c r="B106" t="s">
        <v>50</v>
      </c>
      <c r="C106">
        <v>1</v>
      </c>
      <c r="D106" t="s">
        <v>51</v>
      </c>
      <c r="E106" t="e">
        <f>+H107*0.05</f>
        <v>#REF!</v>
      </c>
      <c r="I106" t="e">
        <f>+E106*C106</f>
        <v>#REF!</v>
      </c>
    </row>
    <row r="107" spans="1:9" ht="15" hidden="1" customHeight="1">
      <c r="A107" t="s">
        <v>52</v>
      </c>
      <c r="B107" t="e">
        <f>SUM(F107:I107)</f>
        <v>#REF!</v>
      </c>
      <c r="F107">
        <f>+SUM(F104:F106)</f>
        <v>0</v>
      </c>
      <c r="G107">
        <f>+SUM(G104:G106)</f>
        <v>0</v>
      </c>
      <c r="H107" t="e">
        <f>+SUM(H104:H106)</f>
        <v>#REF!</v>
      </c>
      <c r="I107" t="e">
        <f>+SUM(I104:I106)</f>
        <v>#REF!</v>
      </c>
    </row>
    <row r="108" spans="1:9" ht="15" hidden="1" customHeight="1">
      <c r="A108" t="s">
        <v>53</v>
      </c>
      <c r="B108" t="e">
        <f>+B107</f>
        <v>#REF!</v>
      </c>
      <c r="C108" t="s">
        <v>35</v>
      </c>
    </row>
    <row r="109" spans="1:9" ht="15" hidden="1" customHeight="1"/>
    <row r="110" spans="1:9" ht="15" hidden="1" customHeight="1">
      <c r="A110" t="e">
        <f>+#REF!</f>
        <v>#REF!</v>
      </c>
      <c r="B110" s="87" t="s">
        <v>117</v>
      </c>
      <c r="C110" s="87"/>
      <c r="D110" s="87"/>
      <c r="E110" s="87"/>
      <c r="F110" s="87"/>
      <c r="G110" s="87"/>
      <c r="H110" s="87"/>
      <c r="I110" s="87"/>
    </row>
    <row r="111" spans="1:9" ht="15" hidden="1" customHeight="1">
      <c r="C111" t="s">
        <v>38</v>
      </c>
      <c r="D111" t="s">
        <v>39</v>
      </c>
      <c r="E111" t="s">
        <v>45</v>
      </c>
      <c r="F111" t="s">
        <v>46</v>
      </c>
      <c r="G111" t="s">
        <v>40</v>
      </c>
      <c r="H111" t="s">
        <v>47</v>
      </c>
      <c r="I111" t="s">
        <v>48</v>
      </c>
    </row>
    <row r="112" spans="1:9" ht="15" hidden="1" customHeight="1">
      <c r="A112" t="s">
        <v>87</v>
      </c>
      <c r="B112" t="s">
        <v>88</v>
      </c>
      <c r="C112">
        <v>1</v>
      </c>
      <c r="D112" t="s">
        <v>13</v>
      </c>
      <c r="E112">
        <f>27*7000*1.16</f>
        <v>219239.99999999997</v>
      </c>
      <c r="G112">
        <f>+E112*C112</f>
        <v>219239.99999999997</v>
      </c>
    </row>
    <row r="113" spans="1:9" ht="15" hidden="1" customHeight="1">
      <c r="B113" t="s">
        <v>112</v>
      </c>
      <c r="C113">
        <v>2</v>
      </c>
      <c r="D113" t="s">
        <v>35</v>
      </c>
      <c r="E113">
        <f>45000*1.16</f>
        <v>52200</v>
      </c>
      <c r="G113">
        <f>+C113*E113</f>
        <v>104400</v>
      </c>
    </row>
    <row r="114" spans="1:9" ht="15" hidden="1" customHeight="1">
      <c r="A114" t="s">
        <v>56</v>
      </c>
      <c r="B114" t="s">
        <v>57</v>
      </c>
      <c r="C114">
        <v>2E-3</v>
      </c>
      <c r="D114" t="s">
        <v>51</v>
      </c>
      <c r="E114" t="e">
        <f>+VIAJE</f>
        <v>#REF!</v>
      </c>
      <c r="I114" t="e">
        <f>+E114*C114</f>
        <v>#REF!</v>
      </c>
    </row>
    <row r="115" spans="1:9" ht="15" hidden="1" customHeight="1">
      <c r="A115" t="s">
        <v>52</v>
      </c>
      <c r="B115" t="e">
        <f>SUM(F115:I115)</f>
        <v>#REF!</v>
      </c>
      <c r="F115">
        <f>+SUM(F112:F114)</f>
        <v>0</v>
      </c>
      <c r="G115">
        <f>+SUM(G112:G114)</f>
        <v>323640</v>
      </c>
      <c r="H115">
        <f>+SUM(H112:H114)</f>
        <v>0</v>
      </c>
      <c r="I115" t="e">
        <f>+SUM(I112:I114)</f>
        <v>#REF!</v>
      </c>
    </row>
    <row r="116" spans="1:9" ht="15" hidden="1" customHeight="1">
      <c r="A116" t="s">
        <v>53</v>
      </c>
      <c r="B116" t="e">
        <f>+B115</f>
        <v>#REF!</v>
      </c>
      <c r="C116" t="s">
        <v>35</v>
      </c>
    </row>
    <row r="117" spans="1:9" ht="15" hidden="1" customHeight="1"/>
    <row r="118" spans="1:9" ht="15" hidden="1" customHeight="1">
      <c r="A118" t="e">
        <f>+#REF!</f>
        <v>#REF!</v>
      </c>
      <c r="B118" s="87" t="s">
        <v>118</v>
      </c>
      <c r="C118" s="87"/>
      <c r="D118" s="87"/>
      <c r="E118" s="87"/>
      <c r="F118" s="87"/>
      <c r="G118" s="87"/>
      <c r="H118" s="87"/>
      <c r="I118" s="87"/>
    </row>
    <row r="119" spans="1:9" ht="15" hidden="1" customHeight="1">
      <c r="C119" t="s">
        <v>38</v>
      </c>
      <c r="D119" t="s">
        <v>39</v>
      </c>
      <c r="E119" t="s">
        <v>45</v>
      </c>
      <c r="F119" t="s">
        <v>46</v>
      </c>
      <c r="G119" t="s">
        <v>40</v>
      </c>
      <c r="H119" t="s">
        <v>47</v>
      </c>
      <c r="I119" t="s">
        <v>48</v>
      </c>
    </row>
    <row r="120" spans="1:9" ht="15" hidden="1" customHeight="1">
      <c r="A120" t="s">
        <v>54</v>
      </c>
      <c r="B120" t="e">
        <f>IF(presta&gt;0,"OFICIAL (INCLUYE "&amp;""&amp;presta*100&amp;"% PRESTACIONES)",0)</f>
        <v>#REF!</v>
      </c>
      <c r="C120">
        <v>0.125</v>
      </c>
      <c r="D120" t="s">
        <v>15</v>
      </c>
      <c r="E120" t="e">
        <f>+OFICI</f>
        <v>#REF!</v>
      </c>
      <c r="H120" t="e">
        <f>+E120*C120</f>
        <v>#REF!</v>
      </c>
    </row>
    <row r="121" spans="1:9" ht="15" hidden="1" customHeight="1">
      <c r="A121" t="s">
        <v>55</v>
      </c>
      <c r="B121" t="e">
        <f>IF(presta&gt;0,"AYUD. ENTENDIDO (INCLUYE "&amp;""&amp;presta*100&amp;"% PRESTACIONES)",0)</f>
        <v>#REF!</v>
      </c>
      <c r="C121">
        <v>0.125</v>
      </c>
      <c r="D121" t="s">
        <v>15</v>
      </c>
      <c r="E121" t="e">
        <f>+AYUDA</f>
        <v>#REF!</v>
      </c>
      <c r="H121" t="e">
        <f>+E121*C121</f>
        <v>#REF!</v>
      </c>
    </row>
    <row r="122" spans="1:9" ht="15" hidden="1" customHeight="1">
      <c r="A122" t="s">
        <v>49</v>
      </c>
      <c r="B122" t="s">
        <v>50</v>
      </c>
      <c r="C122">
        <v>1</v>
      </c>
      <c r="D122" t="s">
        <v>51</v>
      </c>
      <c r="E122" t="e">
        <f>+H123*0.05</f>
        <v>#REF!</v>
      </c>
      <c r="I122" t="e">
        <f>+E122*C122</f>
        <v>#REF!</v>
      </c>
    </row>
    <row r="123" spans="1:9" ht="15" hidden="1" customHeight="1">
      <c r="A123" t="s">
        <v>52</v>
      </c>
      <c r="B123" t="e">
        <f>SUM(F123:I123)</f>
        <v>#REF!</v>
      </c>
      <c r="F123">
        <f>+SUM(F120:F122)</f>
        <v>0</v>
      </c>
      <c r="G123">
        <f>+SUM(G120:G122)</f>
        <v>0</v>
      </c>
      <c r="H123" t="e">
        <f>+SUM(H120:H122)</f>
        <v>#REF!</v>
      </c>
      <c r="I123" t="e">
        <f>+SUM(I120:I122)</f>
        <v>#REF!</v>
      </c>
    </row>
    <row r="124" spans="1:9" ht="15" hidden="1" customHeight="1">
      <c r="A124" t="s">
        <v>53</v>
      </c>
      <c r="B124" t="e">
        <f>+B123</f>
        <v>#REF!</v>
      </c>
      <c r="C124" t="s">
        <v>35</v>
      </c>
    </row>
    <row r="125" spans="1:9" ht="15" hidden="1" customHeight="1"/>
    <row r="126" spans="1:9" ht="15" hidden="1" customHeight="1">
      <c r="A126" t="e">
        <f>+#REF!</f>
        <v>#REF!</v>
      </c>
      <c r="B126" s="87" t="s">
        <v>119</v>
      </c>
      <c r="C126" s="87"/>
      <c r="D126" s="87"/>
      <c r="E126" s="87"/>
      <c r="F126" s="87"/>
      <c r="G126" s="87"/>
      <c r="H126" s="87"/>
      <c r="I126" s="87"/>
    </row>
    <row r="127" spans="1:9" ht="15" hidden="1" customHeight="1">
      <c r="C127" t="s">
        <v>38</v>
      </c>
      <c r="D127" t="s">
        <v>39</v>
      </c>
      <c r="E127" t="s">
        <v>45</v>
      </c>
      <c r="F127" t="s">
        <v>46</v>
      </c>
      <c r="G127" t="s">
        <v>40</v>
      </c>
      <c r="H127" t="s">
        <v>47</v>
      </c>
      <c r="I127" t="s">
        <v>48</v>
      </c>
    </row>
    <row r="128" spans="1:9" ht="15" hidden="1" customHeight="1">
      <c r="A128" t="s">
        <v>87</v>
      </c>
      <c r="B128" t="s">
        <v>88</v>
      </c>
      <c r="C128">
        <v>0.7</v>
      </c>
      <c r="D128" t="s">
        <v>13</v>
      </c>
      <c r="E128">
        <f>27*7000*1.16</f>
        <v>219239.99999999997</v>
      </c>
      <c r="G128">
        <f>+E128*C128</f>
        <v>153467.99999999997</v>
      </c>
    </row>
    <row r="129" spans="1:9" ht="15" hidden="1" customHeight="1">
      <c r="B129" t="s">
        <v>112</v>
      </c>
      <c r="C129">
        <v>2</v>
      </c>
      <c r="D129" t="s">
        <v>35</v>
      </c>
      <c r="E129">
        <f>41000*1.16</f>
        <v>47560</v>
      </c>
      <c r="G129">
        <f>+C129*E129</f>
        <v>95120</v>
      </c>
    </row>
    <row r="130" spans="1:9" ht="15" hidden="1" customHeight="1">
      <c r="A130" t="s">
        <v>56</v>
      </c>
      <c r="B130" t="s">
        <v>57</v>
      </c>
      <c r="C130">
        <v>2E-3</v>
      </c>
      <c r="D130" t="s">
        <v>51</v>
      </c>
      <c r="E130" t="e">
        <f>+VIAJE</f>
        <v>#REF!</v>
      </c>
      <c r="I130" t="e">
        <f>+E130*C130</f>
        <v>#REF!</v>
      </c>
    </row>
    <row r="131" spans="1:9" ht="15" hidden="1" customHeight="1">
      <c r="A131" t="s">
        <v>52</v>
      </c>
      <c r="B131" t="e">
        <f>SUM(F131:I131)</f>
        <v>#REF!</v>
      </c>
      <c r="F131">
        <f>+SUM(F128:F130)</f>
        <v>0</v>
      </c>
      <c r="G131">
        <f>+SUM(G128:G130)</f>
        <v>248587.99999999997</v>
      </c>
      <c r="H131">
        <f>+SUM(H128:H130)</f>
        <v>0</v>
      </c>
      <c r="I131" t="e">
        <f>+SUM(I128:I130)</f>
        <v>#REF!</v>
      </c>
    </row>
    <row r="132" spans="1:9" ht="15" hidden="1" customHeight="1">
      <c r="A132" t="e">
        <f>IF(AIU&gt;0,"+"&amp;""&amp;AIU*100&amp;"% AIU:",0)</f>
        <v>#REF!</v>
      </c>
      <c r="B132" t="e">
        <f>+B131*AIU</f>
        <v>#REF!</v>
      </c>
    </row>
    <row r="133" spans="1:9" ht="15" hidden="1" customHeight="1">
      <c r="A133" t="s">
        <v>53</v>
      </c>
      <c r="B133" t="e">
        <f>ROUND((B131+B132),0)</f>
        <v>#REF!</v>
      </c>
      <c r="C133" t="s">
        <v>35</v>
      </c>
    </row>
    <row r="134" spans="1:9" ht="15" hidden="1" customHeight="1"/>
    <row r="135" spans="1:9" ht="15" hidden="1" customHeight="1">
      <c r="A135" t="e">
        <f>+#REF!</f>
        <v>#REF!</v>
      </c>
      <c r="B135" s="87" t="s">
        <v>120</v>
      </c>
      <c r="C135" s="87"/>
      <c r="D135" s="87"/>
      <c r="E135" s="87"/>
      <c r="F135" s="87"/>
      <c r="G135" s="87"/>
      <c r="H135" s="87"/>
      <c r="I135" s="87"/>
    </row>
    <row r="136" spans="1:9" ht="15" hidden="1" customHeight="1">
      <c r="C136" t="s">
        <v>38</v>
      </c>
      <c r="D136" t="s">
        <v>39</v>
      </c>
      <c r="E136" t="s">
        <v>45</v>
      </c>
      <c r="F136" t="s">
        <v>46</v>
      </c>
      <c r="G136" t="s">
        <v>40</v>
      </c>
      <c r="H136" t="s">
        <v>47</v>
      </c>
      <c r="I136" t="s">
        <v>48</v>
      </c>
    </row>
    <row r="137" spans="1:9" ht="15" hidden="1" customHeight="1">
      <c r="A137" t="s">
        <v>54</v>
      </c>
      <c r="B137" t="s">
        <v>121</v>
      </c>
      <c r="C137">
        <v>0.125</v>
      </c>
      <c r="D137" t="s">
        <v>15</v>
      </c>
      <c r="E137" t="e">
        <f>+OFICI</f>
        <v>#REF!</v>
      </c>
      <c r="H137" t="e">
        <f>+E137*C137</f>
        <v>#REF!</v>
      </c>
    </row>
    <row r="138" spans="1:9" ht="15" hidden="1" customHeight="1">
      <c r="A138" t="s">
        <v>55</v>
      </c>
      <c r="B138" t="s">
        <v>122</v>
      </c>
      <c r="C138">
        <v>0.125</v>
      </c>
      <c r="D138" t="s">
        <v>15</v>
      </c>
      <c r="E138" t="e">
        <f>+AYUDA</f>
        <v>#REF!</v>
      </c>
      <c r="H138" t="e">
        <f>+E138*C138</f>
        <v>#REF!</v>
      </c>
    </row>
    <row r="139" spans="1:9" ht="15" hidden="1" customHeight="1">
      <c r="A139" t="s">
        <v>49</v>
      </c>
      <c r="B139" t="s">
        <v>50</v>
      </c>
      <c r="C139">
        <v>1</v>
      </c>
      <c r="D139" t="s">
        <v>51</v>
      </c>
      <c r="E139" t="e">
        <f>+H140*0.05</f>
        <v>#REF!</v>
      </c>
      <c r="I139" t="e">
        <f>+E139*C139</f>
        <v>#REF!</v>
      </c>
    </row>
    <row r="140" spans="1:9" ht="15" hidden="1" customHeight="1">
      <c r="A140" t="s">
        <v>52</v>
      </c>
      <c r="B140" t="e">
        <f>+SUM(C140:I140)</f>
        <v>#REF!</v>
      </c>
      <c r="F140">
        <f>SUM(F137:F139)</f>
        <v>0</v>
      </c>
      <c r="G140">
        <f>SUM(G137:G139)</f>
        <v>0</v>
      </c>
      <c r="H140" t="e">
        <f>SUM(H137:H139)</f>
        <v>#REF!</v>
      </c>
      <c r="I140" t="e">
        <f>SUM(I137:I139)</f>
        <v>#REF!</v>
      </c>
    </row>
    <row r="141" spans="1:9" ht="15" hidden="1" customHeight="1">
      <c r="A141" t="s">
        <v>53</v>
      </c>
      <c r="B141" t="e">
        <f>+B140</f>
        <v>#REF!</v>
      </c>
      <c r="C141" t="s">
        <v>35</v>
      </c>
    </row>
    <row r="142" spans="1:9" ht="15" hidden="1" customHeight="1"/>
    <row r="143" spans="1:9" ht="15" hidden="1" customHeight="1">
      <c r="A143" t="e">
        <f>+#REF!</f>
        <v>#REF!</v>
      </c>
      <c r="B143" s="87" t="s">
        <v>123</v>
      </c>
      <c r="C143" s="87"/>
      <c r="D143" s="87"/>
      <c r="E143" s="87"/>
      <c r="F143" s="87"/>
      <c r="G143" s="87"/>
      <c r="H143" s="87"/>
      <c r="I143" s="87"/>
    </row>
    <row r="144" spans="1:9" ht="15" hidden="1" customHeight="1">
      <c r="C144" t="s">
        <v>38</v>
      </c>
      <c r="D144" t="s">
        <v>39</v>
      </c>
      <c r="E144" t="s">
        <v>45</v>
      </c>
      <c r="F144" t="s">
        <v>46</v>
      </c>
      <c r="G144" t="s">
        <v>40</v>
      </c>
      <c r="H144" t="s">
        <v>47</v>
      </c>
      <c r="I144" t="s">
        <v>48</v>
      </c>
    </row>
    <row r="145" spans="1:9" ht="15" hidden="1" customHeight="1">
      <c r="A145" t="s">
        <v>87</v>
      </c>
      <c r="B145" t="s">
        <v>88</v>
      </c>
      <c r="C145">
        <v>2.4</v>
      </c>
      <c r="D145" t="s">
        <v>13</v>
      </c>
      <c r="E145">
        <f>27*7000*1.16</f>
        <v>219239.99999999997</v>
      </c>
      <c r="G145">
        <f>+E145*C145</f>
        <v>526175.99999999988</v>
      </c>
    </row>
    <row r="146" spans="1:9" ht="15" hidden="1" customHeight="1">
      <c r="B146" t="s">
        <v>112</v>
      </c>
      <c r="C146">
        <v>2</v>
      </c>
      <c r="D146" t="s">
        <v>35</v>
      </c>
      <c r="E146">
        <f>45000*1.16</f>
        <v>52200</v>
      </c>
      <c r="G146">
        <f>+E146*C146</f>
        <v>104400</v>
      </c>
    </row>
    <row r="147" spans="1:9" ht="15" hidden="1" customHeight="1">
      <c r="A147" t="s">
        <v>56</v>
      </c>
      <c r="B147" t="s">
        <v>57</v>
      </c>
      <c r="C147">
        <v>2E-3</v>
      </c>
      <c r="D147" t="s">
        <v>51</v>
      </c>
      <c r="E147" t="e">
        <f>+VIAJE</f>
        <v>#REF!</v>
      </c>
      <c r="I147" t="e">
        <f>+E147*C147</f>
        <v>#REF!</v>
      </c>
    </row>
    <row r="148" spans="1:9" ht="15" hidden="1" customHeight="1">
      <c r="A148" t="s">
        <v>52</v>
      </c>
      <c r="B148" t="e">
        <f>+SUM(C148:I148)</f>
        <v>#REF!</v>
      </c>
      <c r="F148">
        <f>SUM(F145:F147)</f>
        <v>0</v>
      </c>
      <c r="G148">
        <f>SUM(G145:G147)</f>
        <v>630575.99999999988</v>
      </c>
      <c r="H148">
        <f>SUM(H145:H147)</f>
        <v>0</v>
      </c>
      <c r="I148" t="e">
        <f>SUM(I145:I147)</f>
        <v>#REF!</v>
      </c>
    </row>
    <row r="149" spans="1:9" ht="15" hidden="1" customHeight="1">
      <c r="A149" t="s">
        <v>53</v>
      </c>
      <c r="B149" t="e">
        <f>+B148</f>
        <v>#REF!</v>
      </c>
      <c r="C149" t="s">
        <v>35</v>
      </c>
    </row>
    <row r="150" spans="1:9" ht="15" hidden="1" customHeight="1"/>
    <row r="151" spans="1:9" ht="15" hidden="1" customHeight="1">
      <c r="A151" s="87" t="s">
        <v>124</v>
      </c>
      <c r="B151" s="87"/>
      <c r="C151" s="87"/>
      <c r="D151" s="87"/>
      <c r="E151" s="87"/>
      <c r="F151" s="87"/>
      <c r="G151" s="87"/>
      <c r="H151" s="87"/>
      <c r="I151" s="87"/>
    </row>
    <row r="152" spans="1:9" ht="15" hidden="1" customHeight="1"/>
    <row r="153" spans="1:9" ht="15" hidden="1" customHeight="1">
      <c r="A153" t="e">
        <f>+#REF!</f>
        <v>#REF!</v>
      </c>
      <c r="B153" s="87" t="s">
        <v>125</v>
      </c>
      <c r="C153" s="87"/>
      <c r="D153" s="87"/>
      <c r="E153" s="87"/>
      <c r="F153" s="87"/>
      <c r="G153" s="87"/>
      <c r="H153" s="87"/>
      <c r="I153" s="87"/>
    </row>
    <row r="154" spans="1:9" ht="15" hidden="1" customHeight="1">
      <c r="C154" t="s">
        <v>38</v>
      </c>
      <c r="D154" t="s">
        <v>39</v>
      </c>
      <c r="E154" t="s">
        <v>45</v>
      </c>
      <c r="F154" t="s">
        <v>46</v>
      </c>
      <c r="G154" t="s">
        <v>40</v>
      </c>
      <c r="H154" t="s">
        <v>47</v>
      </c>
      <c r="I154" t="s">
        <v>48</v>
      </c>
    </row>
    <row r="155" spans="1:9" ht="15" hidden="1" customHeight="1">
      <c r="A155" t="s">
        <v>54</v>
      </c>
      <c r="B155" t="s">
        <v>121</v>
      </c>
      <c r="C155">
        <v>0.125</v>
      </c>
      <c r="D155" t="s">
        <v>15</v>
      </c>
      <c r="E155" t="e">
        <f>+OFICI</f>
        <v>#REF!</v>
      </c>
      <c r="H155" t="e">
        <f>+E155*C155</f>
        <v>#REF!</v>
      </c>
    </row>
    <row r="156" spans="1:9" ht="15" hidden="1" customHeight="1">
      <c r="A156" t="s">
        <v>55</v>
      </c>
      <c r="B156" t="s">
        <v>126</v>
      </c>
      <c r="C156">
        <v>0.125</v>
      </c>
      <c r="D156" t="s">
        <v>15</v>
      </c>
      <c r="E156" t="e">
        <f>+AYUDA</f>
        <v>#REF!</v>
      </c>
      <c r="H156" t="e">
        <f>+E156*C156</f>
        <v>#REF!</v>
      </c>
    </row>
    <row r="157" spans="1:9" ht="15" hidden="1" customHeight="1">
      <c r="A157" t="s">
        <v>49</v>
      </c>
      <c r="B157" t="s">
        <v>50</v>
      </c>
      <c r="C157">
        <v>1</v>
      </c>
      <c r="D157" t="s">
        <v>51</v>
      </c>
      <c r="E157" t="e">
        <f>+H158*0.05</f>
        <v>#REF!</v>
      </c>
      <c r="I157" t="e">
        <f>+E157*C157</f>
        <v>#REF!</v>
      </c>
    </row>
    <row r="158" spans="1:9" ht="15" hidden="1" customHeight="1">
      <c r="A158" t="s">
        <v>52</v>
      </c>
      <c r="B158" t="e">
        <f>SUM(F158:I158)</f>
        <v>#REF!</v>
      </c>
      <c r="F158">
        <f>SUM(F154:F157)</f>
        <v>0</v>
      </c>
      <c r="G158">
        <f>SUM(G154:G157)</f>
        <v>0</v>
      </c>
      <c r="H158" t="e">
        <f>SUM(H154:H157)</f>
        <v>#REF!</v>
      </c>
      <c r="I158" t="e">
        <f>SUM(I154:I157)</f>
        <v>#REF!</v>
      </c>
    </row>
    <row r="159" spans="1:9" ht="15" hidden="1" customHeight="1">
      <c r="A159" t="e">
        <f>IF(AIU&gt;0,"+"&amp;""&amp;AIU*100&amp;"% AIU:",0)</f>
        <v>#REF!</v>
      </c>
      <c r="B159" t="e">
        <f>+B158*AIU</f>
        <v>#REF!</v>
      </c>
    </row>
    <row r="160" spans="1:9" ht="15" hidden="1" customHeight="1">
      <c r="A160" t="s">
        <v>53</v>
      </c>
      <c r="B160" t="e">
        <f>ROUND((+B158+B159),0)</f>
        <v>#REF!</v>
      </c>
      <c r="C160" t="s">
        <v>35</v>
      </c>
    </row>
    <row r="161" spans="1:9" ht="15" hidden="1" customHeight="1"/>
    <row r="162" spans="1:9" ht="15" hidden="1" customHeight="1">
      <c r="A162" t="e">
        <f>+#REF!</f>
        <v>#REF!</v>
      </c>
      <c r="B162" s="87" t="s">
        <v>127</v>
      </c>
      <c r="C162" s="87"/>
      <c r="D162" s="87"/>
      <c r="E162" s="87"/>
      <c r="F162" s="87"/>
      <c r="G162" s="87"/>
      <c r="H162" s="87"/>
      <c r="I162" s="87"/>
    </row>
    <row r="163" spans="1:9" ht="15" hidden="1" customHeight="1">
      <c r="C163" t="s">
        <v>38</v>
      </c>
      <c r="D163" t="s">
        <v>39</v>
      </c>
      <c r="E163" t="s">
        <v>45</v>
      </c>
      <c r="F163" t="s">
        <v>46</v>
      </c>
      <c r="G163" t="s">
        <v>40</v>
      </c>
      <c r="H163" t="s">
        <v>47</v>
      </c>
      <c r="I163" t="s">
        <v>48</v>
      </c>
    </row>
    <row r="164" spans="1:9" ht="15" hidden="1" customHeight="1">
      <c r="A164" t="s">
        <v>128</v>
      </c>
      <c r="B164" t="s">
        <v>129</v>
      </c>
      <c r="C164">
        <v>1</v>
      </c>
      <c r="D164" t="s">
        <v>35</v>
      </c>
      <c r="E164">
        <f>158000*1.16</f>
        <v>183280</v>
      </c>
      <c r="G164">
        <f>+E164*C164</f>
        <v>183280</v>
      </c>
    </row>
    <row r="165" spans="1:9" ht="15" hidden="1" customHeight="1">
      <c r="A165" t="s">
        <v>56</v>
      </c>
      <c r="B165" t="s">
        <v>57</v>
      </c>
      <c r="C165">
        <v>5.0000000000000001E-3</v>
      </c>
      <c r="D165" t="s">
        <v>51</v>
      </c>
      <c r="E165" t="e">
        <f>+VIAJE</f>
        <v>#REF!</v>
      </c>
      <c r="I165" t="e">
        <f>+E165*C165</f>
        <v>#REF!</v>
      </c>
    </row>
    <row r="166" spans="1:9" ht="15" hidden="1" customHeight="1">
      <c r="A166" t="s">
        <v>52</v>
      </c>
      <c r="B166" t="e">
        <f>SUM(F166:I166)</f>
        <v>#REF!</v>
      </c>
      <c r="F166">
        <f>SUM(F163:F165)</f>
        <v>0</v>
      </c>
      <c r="G166">
        <f>SUM(G163:G165)</f>
        <v>183280</v>
      </c>
      <c r="H166">
        <f>SUM(H163:H165)</f>
        <v>0</v>
      </c>
      <c r="I166" t="e">
        <f>SUM(I163:I165)</f>
        <v>#REF!</v>
      </c>
    </row>
    <row r="167" spans="1:9" ht="15" hidden="1" customHeight="1">
      <c r="A167" t="e">
        <f>IF(AIU&gt;0,"+"&amp;""&amp;AIU*100&amp;"% AIU:",0)</f>
        <v>#REF!</v>
      </c>
      <c r="B167" t="e">
        <f>+B166*AIU</f>
        <v>#REF!</v>
      </c>
    </row>
    <row r="168" spans="1:9" ht="15" hidden="1" customHeight="1">
      <c r="A168" t="s">
        <v>53</v>
      </c>
      <c r="B168" t="e">
        <f>ROUND((+B166+B167),0)</f>
        <v>#REF!</v>
      </c>
      <c r="C168" t="s">
        <v>35</v>
      </c>
    </row>
    <row r="169" spans="1:9" ht="15" hidden="1" customHeight="1"/>
    <row r="170" spans="1:9" ht="15" hidden="1" customHeight="1">
      <c r="A170" t="e">
        <f>+#REF!</f>
        <v>#REF!</v>
      </c>
      <c r="B170" s="87" t="s">
        <v>130</v>
      </c>
      <c r="C170" s="87"/>
      <c r="D170" s="87"/>
      <c r="E170" s="87"/>
      <c r="F170" s="87"/>
      <c r="G170" s="87"/>
      <c r="H170" s="87"/>
      <c r="I170" s="87"/>
    </row>
    <row r="171" spans="1:9" ht="15" hidden="1" customHeight="1">
      <c r="C171" t="s">
        <v>38</v>
      </c>
      <c r="D171" t="s">
        <v>39</v>
      </c>
      <c r="E171" t="s">
        <v>45</v>
      </c>
      <c r="F171" t="s">
        <v>46</v>
      </c>
      <c r="G171" t="s">
        <v>40</v>
      </c>
      <c r="H171" t="s">
        <v>47</v>
      </c>
      <c r="I171" t="s">
        <v>48</v>
      </c>
    </row>
    <row r="172" spans="1:9" ht="15" hidden="1" customHeight="1">
      <c r="A172" t="s">
        <v>54</v>
      </c>
      <c r="B172" t="e">
        <f>IF(presta&gt;0,"OFICIAL (INCLUYE "&amp;""&amp;presta*100&amp;"% PRESTACIONES)",0)</f>
        <v>#REF!</v>
      </c>
      <c r="C172">
        <v>0.2</v>
      </c>
      <c r="D172" t="s">
        <v>15</v>
      </c>
      <c r="E172" t="e">
        <f>+OFICI</f>
        <v>#REF!</v>
      </c>
      <c r="H172" t="e">
        <f>+E172*C172</f>
        <v>#REF!</v>
      </c>
    </row>
    <row r="173" spans="1:9" ht="15" hidden="1" customHeight="1">
      <c r="A173" t="s">
        <v>55</v>
      </c>
      <c r="B173" t="e">
        <f>IF(presta&gt;0,"AYUD. ENTENDIDO (INCLUYE "&amp;""&amp;presta*100&amp;"% PRESTACIONES)",0)</f>
        <v>#REF!</v>
      </c>
      <c r="C173">
        <v>0.2</v>
      </c>
      <c r="D173" t="s">
        <v>15</v>
      </c>
      <c r="E173" t="e">
        <f>+AYUDA</f>
        <v>#REF!</v>
      </c>
      <c r="H173" t="e">
        <f>+E173*C173</f>
        <v>#REF!</v>
      </c>
    </row>
    <row r="174" spans="1:9" ht="15" hidden="1" customHeight="1">
      <c r="A174" t="s">
        <v>49</v>
      </c>
      <c r="B174" t="s">
        <v>50</v>
      </c>
      <c r="C174">
        <v>1</v>
      </c>
      <c r="D174" t="s">
        <v>51</v>
      </c>
      <c r="E174" t="e">
        <f>+H175*0.05</f>
        <v>#REF!</v>
      </c>
      <c r="I174" t="e">
        <f>+E174*C174</f>
        <v>#REF!</v>
      </c>
    </row>
    <row r="175" spans="1:9" ht="15" hidden="1" customHeight="1">
      <c r="A175" t="s">
        <v>52</v>
      </c>
      <c r="B175" t="e">
        <f>SUM(F175:I175)</f>
        <v>#REF!</v>
      </c>
      <c r="F175">
        <f>+SUM(F172:F174)</f>
        <v>0</v>
      </c>
      <c r="G175">
        <f>+SUM(G172:G174)</f>
        <v>0</v>
      </c>
      <c r="H175" t="e">
        <f>+SUM(H172:H174)</f>
        <v>#REF!</v>
      </c>
      <c r="I175" t="e">
        <f>+SUM(I172:I174)</f>
        <v>#REF!</v>
      </c>
    </row>
    <row r="176" spans="1:9" ht="15" hidden="1" customHeight="1">
      <c r="A176" t="s">
        <v>53</v>
      </c>
      <c r="B176" t="e">
        <f>+B175</f>
        <v>#REF!</v>
      </c>
      <c r="C176" t="s">
        <v>35</v>
      </c>
    </row>
    <row r="177" spans="1:9" ht="15" hidden="1" customHeight="1"/>
    <row r="178" spans="1:9" ht="15" hidden="1" customHeight="1">
      <c r="A178" t="s">
        <v>131</v>
      </c>
      <c r="B178" s="87" t="s">
        <v>132</v>
      </c>
      <c r="C178" s="87"/>
      <c r="D178" s="87"/>
      <c r="E178" s="87"/>
      <c r="F178" s="87"/>
      <c r="G178" s="87"/>
      <c r="H178" s="87"/>
      <c r="I178" s="87"/>
    </row>
    <row r="179" spans="1:9" ht="15" hidden="1" customHeight="1">
      <c r="C179" t="s">
        <v>38</v>
      </c>
      <c r="D179" t="s">
        <v>39</v>
      </c>
      <c r="E179" t="s">
        <v>45</v>
      </c>
      <c r="F179" t="s">
        <v>46</v>
      </c>
      <c r="G179" t="s">
        <v>40</v>
      </c>
      <c r="H179" t="s">
        <v>47</v>
      </c>
      <c r="I179" t="s">
        <v>48</v>
      </c>
    </row>
    <row r="180" spans="1:9" ht="15" hidden="1" customHeight="1">
      <c r="B180" t="s">
        <v>133</v>
      </c>
      <c r="C180">
        <v>1</v>
      </c>
      <c r="D180" t="s">
        <v>35</v>
      </c>
      <c r="E180">
        <f>139000*1.16</f>
        <v>161240</v>
      </c>
      <c r="G180">
        <f>+E180*C180</f>
        <v>161240</v>
      </c>
    </row>
    <row r="181" spans="1:9" ht="15" hidden="1" customHeight="1">
      <c r="A181" t="s">
        <v>56</v>
      </c>
      <c r="B181" t="s">
        <v>57</v>
      </c>
      <c r="C181">
        <v>0.02</v>
      </c>
      <c r="D181" t="s">
        <v>51</v>
      </c>
      <c r="E181" t="e">
        <f>+VIAJE</f>
        <v>#REF!</v>
      </c>
      <c r="I181" t="e">
        <f>+E181*C181</f>
        <v>#REF!</v>
      </c>
    </row>
    <row r="182" spans="1:9" ht="15" hidden="1" customHeight="1">
      <c r="A182" t="s">
        <v>52</v>
      </c>
      <c r="B182" t="e">
        <f>SUM(F182:I182)</f>
        <v>#REF!</v>
      </c>
      <c r="F182">
        <f>+SUM(F180:F181)</f>
        <v>0</v>
      </c>
      <c r="G182">
        <f>+SUM(G180:G181)</f>
        <v>161240</v>
      </c>
      <c r="H182">
        <f>+SUM(H180:H181)</f>
        <v>0</v>
      </c>
      <c r="I182" t="e">
        <f>+SUM(I180:I181)</f>
        <v>#REF!</v>
      </c>
    </row>
    <row r="183" spans="1:9" ht="15" hidden="1" customHeight="1">
      <c r="A183" t="s">
        <v>53</v>
      </c>
      <c r="B183" t="e">
        <f>+B182</f>
        <v>#REF!</v>
      </c>
      <c r="C183" t="s">
        <v>35</v>
      </c>
    </row>
    <row r="184" spans="1:9" ht="15" hidden="1" customHeight="1"/>
    <row r="185" spans="1:9" ht="15" hidden="1" customHeight="1">
      <c r="A185" t="e">
        <f>+#REF!</f>
        <v>#REF!</v>
      </c>
      <c r="B185" s="87" t="s">
        <v>134</v>
      </c>
      <c r="C185" s="87"/>
      <c r="D185" s="87"/>
      <c r="E185" s="87"/>
      <c r="F185" s="87"/>
      <c r="G185" s="87"/>
      <c r="H185" s="87"/>
      <c r="I185" s="87"/>
    </row>
    <row r="186" spans="1:9" ht="15" hidden="1" customHeight="1">
      <c r="C186" t="s">
        <v>38</v>
      </c>
      <c r="D186" t="s">
        <v>39</v>
      </c>
      <c r="E186" t="s">
        <v>45</v>
      </c>
      <c r="F186" t="s">
        <v>46</v>
      </c>
      <c r="G186" t="s">
        <v>40</v>
      </c>
      <c r="H186" t="s">
        <v>47</v>
      </c>
      <c r="I186" t="s">
        <v>48</v>
      </c>
    </row>
    <row r="187" spans="1:9" ht="15" hidden="1" customHeight="1">
      <c r="A187" t="s">
        <v>55</v>
      </c>
      <c r="B187" t="e">
        <f>IF(presta&gt;0,"AYUD. ENTENDIDO (INCLUYE "&amp;""&amp;presta*100&amp;"% PRESTACIONES)",0)</f>
        <v>#REF!</v>
      </c>
      <c r="C187">
        <v>0.1</v>
      </c>
      <c r="D187" t="s">
        <v>15</v>
      </c>
      <c r="E187" t="e">
        <f>+AYUDA</f>
        <v>#REF!</v>
      </c>
      <c r="H187" t="e">
        <f>+E187*C187</f>
        <v>#REF!</v>
      </c>
    </row>
    <row r="188" spans="1:9" ht="15" hidden="1" customHeight="1">
      <c r="A188" t="s">
        <v>49</v>
      </c>
      <c r="B188" t="s">
        <v>50</v>
      </c>
      <c r="C188">
        <v>1</v>
      </c>
      <c r="D188" t="s">
        <v>51</v>
      </c>
      <c r="E188" t="e">
        <f>+H189*0.05</f>
        <v>#REF!</v>
      </c>
      <c r="I188" t="e">
        <f>+E188*C188</f>
        <v>#REF!</v>
      </c>
    </row>
    <row r="189" spans="1:9" ht="15" hidden="1" customHeight="1">
      <c r="A189" t="s">
        <v>52</v>
      </c>
      <c r="B189" t="e">
        <f>SUM(F189:I189)</f>
        <v>#REF!</v>
      </c>
      <c r="F189">
        <f>SUM(F186:F188)</f>
        <v>0</v>
      </c>
      <c r="G189">
        <f>SUM(G186:G188)</f>
        <v>0</v>
      </c>
      <c r="H189" t="e">
        <f>SUM(H186:H188)</f>
        <v>#REF!</v>
      </c>
      <c r="I189" t="e">
        <f>SUM(I186:I188)</f>
        <v>#REF!</v>
      </c>
    </row>
    <row r="190" spans="1:9" ht="15" hidden="1" customHeight="1">
      <c r="A190" t="s">
        <v>53</v>
      </c>
      <c r="B190" t="e">
        <f>+B189</f>
        <v>#REF!</v>
      </c>
      <c r="C190" t="s">
        <v>35</v>
      </c>
    </row>
    <row r="191" spans="1:9" ht="18" hidden="1" customHeight="1"/>
    <row r="192" spans="1:9" ht="15" hidden="1" customHeight="1">
      <c r="A192" t="e">
        <f>+#REF!</f>
        <v>#REF!</v>
      </c>
      <c r="B192" s="87" t="s">
        <v>135</v>
      </c>
      <c r="C192" s="87"/>
      <c r="D192" s="87"/>
      <c r="E192" s="87"/>
      <c r="F192" s="87"/>
      <c r="G192" s="87"/>
      <c r="H192" s="87"/>
      <c r="I192" s="87"/>
    </row>
    <row r="193" spans="1:9" ht="15" hidden="1" customHeight="1">
      <c r="C193" t="s">
        <v>38</v>
      </c>
      <c r="D193" t="s">
        <v>39</v>
      </c>
      <c r="E193" t="s">
        <v>45</v>
      </c>
      <c r="F193" t="s">
        <v>46</v>
      </c>
      <c r="G193" t="s">
        <v>40</v>
      </c>
      <c r="H193" t="s">
        <v>47</v>
      </c>
      <c r="I193" t="s">
        <v>48</v>
      </c>
    </row>
    <row r="194" spans="1:9" ht="15" hidden="1" customHeight="1">
      <c r="A194" t="s">
        <v>136</v>
      </c>
      <c r="B194" t="s">
        <v>137</v>
      </c>
      <c r="C194">
        <v>1</v>
      </c>
      <c r="D194" t="s">
        <v>35</v>
      </c>
      <c r="E194">
        <v>55000</v>
      </c>
      <c r="G194">
        <f>+E194*C194</f>
        <v>55000</v>
      </c>
    </row>
    <row r="195" spans="1:9" ht="15" hidden="1" customHeight="1">
      <c r="A195" t="s">
        <v>138</v>
      </c>
      <c r="B195" t="s">
        <v>139</v>
      </c>
      <c r="C195">
        <v>2</v>
      </c>
      <c r="D195" t="s">
        <v>35</v>
      </c>
      <c r="E195">
        <f>105459*1.16</f>
        <v>122332.43999999999</v>
      </c>
      <c r="G195">
        <f>+E195*C195</f>
        <v>244664.87999999998</v>
      </c>
    </row>
    <row r="196" spans="1:9" ht="15" hidden="1" customHeight="1">
      <c r="A196" t="s">
        <v>56</v>
      </c>
      <c r="B196" t="s">
        <v>57</v>
      </c>
      <c r="C196">
        <v>0.05</v>
      </c>
      <c r="D196" t="s">
        <v>18</v>
      </c>
      <c r="E196" t="e">
        <f>+VIAJE</f>
        <v>#REF!</v>
      </c>
      <c r="G196" t="e">
        <f>+E196*C196</f>
        <v>#REF!</v>
      </c>
    </row>
    <row r="197" spans="1:9" ht="15" hidden="1" customHeight="1">
      <c r="A197" t="s">
        <v>52</v>
      </c>
      <c r="B197" t="e">
        <f>SUM(F197:I197)</f>
        <v>#REF!</v>
      </c>
      <c r="F197">
        <f>SUM(F193:F196)</f>
        <v>0</v>
      </c>
      <c r="G197" t="e">
        <f>SUM(G193:G196)</f>
        <v>#REF!</v>
      </c>
      <c r="H197">
        <f>SUM(H193:H196)</f>
        <v>0</v>
      </c>
      <c r="I197">
        <f>SUM(I193:I196)</f>
        <v>0</v>
      </c>
    </row>
    <row r="198" spans="1:9" ht="15" hidden="1" customHeight="1">
      <c r="A198" t="s">
        <v>53</v>
      </c>
      <c r="B198" t="e">
        <f>+B197</f>
        <v>#REF!</v>
      </c>
      <c r="C198" t="s">
        <v>35</v>
      </c>
    </row>
    <row r="199" spans="1:9" ht="15" hidden="1" customHeight="1"/>
    <row r="200" spans="1:9" ht="15" hidden="1" customHeight="1">
      <c r="A200" t="e">
        <f>+#REF!</f>
        <v>#REF!</v>
      </c>
      <c r="B200" s="87" t="s">
        <v>140</v>
      </c>
      <c r="C200" s="87"/>
      <c r="D200" s="87"/>
      <c r="E200" s="87"/>
      <c r="F200" s="87"/>
      <c r="G200" s="87"/>
      <c r="H200" s="87"/>
      <c r="I200" s="87"/>
    </row>
    <row r="201" spans="1:9" ht="15" hidden="1" customHeight="1">
      <c r="C201" t="s">
        <v>38</v>
      </c>
      <c r="D201" t="s">
        <v>39</v>
      </c>
      <c r="E201" t="s">
        <v>45</v>
      </c>
      <c r="F201" t="s">
        <v>46</v>
      </c>
      <c r="G201" t="s">
        <v>40</v>
      </c>
      <c r="H201" t="s">
        <v>47</v>
      </c>
      <c r="I201" t="s">
        <v>48</v>
      </c>
    </row>
    <row r="202" spans="1:9" ht="15" hidden="1" customHeight="1">
      <c r="A202" t="s">
        <v>54</v>
      </c>
      <c r="B202" t="e">
        <f>IF(presta&gt;0,"OFICIAL (INCLUYE "&amp;""&amp;presta*100&amp;"% PRESTACIONES)",0)</f>
        <v>#REF!</v>
      </c>
      <c r="C202">
        <v>3.3333333333333333E-2</v>
      </c>
      <c r="D202" t="s">
        <v>15</v>
      </c>
      <c r="E202" t="e">
        <f>+OFICI</f>
        <v>#REF!</v>
      </c>
      <c r="H202" t="e">
        <f>+E202*C202</f>
        <v>#REF!</v>
      </c>
    </row>
    <row r="203" spans="1:9" ht="15" hidden="1" customHeight="1">
      <c r="A203" t="s">
        <v>55</v>
      </c>
      <c r="B203" t="e">
        <f>IF(presta&gt;0,"AYUD. ENTENDIDO (INCLUYE "&amp;""&amp;presta*100&amp;"% PRESTACIONES)",0)</f>
        <v>#REF!</v>
      </c>
      <c r="C203">
        <v>3.3333333333333333E-2</v>
      </c>
      <c r="D203" t="s">
        <v>15</v>
      </c>
      <c r="E203" t="e">
        <f>+AYUDA</f>
        <v>#REF!</v>
      </c>
      <c r="H203" t="e">
        <f>+E203*C203</f>
        <v>#REF!</v>
      </c>
    </row>
    <row r="204" spans="1:9" ht="15" hidden="1" customHeight="1">
      <c r="A204" t="s">
        <v>49</v>
      </c>
      <c r="B204" t="s">
        <v>50</v>
      </c>
      <c r="C204">
        <v>1</v>
      </c>
      <c r="D204" t="s">
        <v>51</v>
      </c>
      <c r="E204" t="e">
        <f>+H205*0.05</f>
        <v>#REF!</v>
      </c>
      <c r="I204" t="e">
        <f>+E204*C204</f>
        <v>#REF!</v>
      </c>
    </row>
    <row r="205" spans="1:9" ht="15" hidden="1" customHeight="1">
      <c r="A205" t="s">
        <v>52</v>
      </c>
      <c r="B205" t="e">
        <f>SUM(F205:I205)</f>
        <v>#REF!</v>
      </c>
      <c r="F205">
        <f>SUM(F201:F204)</f>
        <v>0</v>
      </c>
      <c r="G205">
        <f>SUM(G201:G204)</f>
        <v>0</v>
      </c>
      <c r="H205" t="e">
        <f>SUM(H201:H204)</f>
        <v>#REF!</v>
      </c>
      <c r="I205" t="e">
        <f>SUM(I201:I204)</f>
        <v>#REF!</v>
      </c>
    </row>
    <row r="206" spans="1:9" ht="15" hidden="1" customHeight="1">
      <c r="A206" t="e">
        <f>IF(AIU&gt;0,"+"&amp;""&amp;AIU*100&amp;"% AIU:",0)</f>
        <v>#REF!</v>
      </c>
      <c r="B206" t="e">
        <f>+B205*AIU</f>
        <v>#REF!</v>
      </c>
    </row>
    <row r="207" spans="1:9" ht="15" hidden="1" customHeight="1">
      <c r="A207" t="s">
        <v>53</v>
      </c>
      <c r="B207" t="e">
        <f>ROUND((B205+B206),0)</f>
        <v>#REF!</v>
      </c>
      <c r="C207" t="s">
        <v>35</v>
      </c>
    </row>
    <row r="208" spans="1:9" ht="15" hidden="1" customHeight="1"/>
    <row r="209" spans="1:9" ht="15" hidden="1" customHeight="1">
      <c r="A209" t="e">
        <f>+#REF!</f>
        <v>#REF!</v>
      </c>
      <c r="B209" s="87" t="s">
        <v>141</v>
      </c>
      <c r="C209" s="87"/>
      <c r="D209" s="87"/>
      <c r="E209" s="87"/>
      <c r="F209" s="87"/>
      <c r="G209" s="87"/>
      <c r="H209" s="87"/>
      <c r="I209" s="87"/>
    </row>
    <row r="210" spans="1:9" ht="15" hidden="1" customHeight="1">
      <c r="C210" t="s">
        <v>38</v>
      </c>
      <c r="D210" t="s">
        <v>39</v>
      </c>
      <c r="E210" t="s">
        <v>45</v>
      </c>
      <c r="F210" t="s">
        <v>46</v>
      </c>
      <c r="G210" t="s">
        <v>40</v>
      </c>
      <c r="H210" t="s">
        <v>47</v>
      </c>
      <c r="I210" t="s">
        <v>48</v>
      </c>
    </row>
    <row r="211" spans="1:9" ht="15" hidden="1" customHeight="1">
      <c r="A211" t="s">
        <v>142</v>
      </c>
      <c r="B211" t="s">
        <v>143</v>
      </c>
      <c r="C211">
        <v>1</v>
      </c>
      <c r="D211" t="s">
        <v>35</v>
      </c>
      <c r="E211" t="e">
        <f>+URAP3</f>
        <v>#REF!</v>
      </c>
      <c r="G211" t="e">
        <f>+E211*C211</f>
        <v>#REF!</v>
      </c>
    </row>
    <row r="212" spans="1:9" ht="15" hidden="1" customHeight="1">
      <c r="A212" t="s">
        <v>56</v>
      </c>
      <c r="B212" t="s">
        <v>57</v>
      </c>
      <c r="C212">
        <v>1E-3</v>
      </c>
      <c r="D212" t="s">
        <v>51</v>
      </c>
      <c r="E212" t="e">
        <f>+VIAJE</f>
        <v>#REF!</v>
      </c>
      <c r="I212" t="e">
        <f>+E212*C212</f>
        <v>#REF!</v>
      </c>
    </row>
    <row r="213" spans="1:9" ht="15" hidden="1" customHeight="1">
      <c r="A213" t="s">
        <v>76</v>
      </c>
      <c r="B213" t="s">
        <v>77</v>
      </c>
      <c r="C213">
        <v>0.5</v>
      </c>
      <c r="D213" t="s">
        <v>35</v>
      </c>
      <c r="E213">
        <v>2500</v>
      </c>
      <c r="I213">
        <f>+E213*C213</f>
        <v>1250</v>
      </c>
    </row>
    <row r="214" spans="1:9" ht="15" hidden="1" customHeight="1">
      <c r="A214" t="s">
        <v>52</v>
      </c>
      <c r="B214" t="e">
        <f>SUM(F214:I214)</f>
        <v>#REF!</v>
      </c>
      <c r="F214">
        <f>SUM(F210:F213)</f>
        <v>0</v>
      </c>
      <c r="G214" t="e">
        <f>SUM(G210:G213)</f>
        <v>#REF!</v>
      </c>
      <c r="H214">
        <f>SUM(H210:H213)</f>
        <v>0</v>
      </c>
      <c r="I214" t="e">
        <f>SUM(I210:I213)</f>
        <v>#REF!</v>
      </c>
    </row>
    <row r="215" spans="1:9" ht="15" hidden="1" customHeight="1">
      <c r="A215" t="s">
        <v>53</v>
      </c>
      <c r="B215" t="e">
        <f>+B214</f>
        <v>#REF!</v>
      </c>
      <c r="C215" t="s">
        <v>35</v>
      </c>
    </row>
    <row r="216" spans="1:9" ht="15" hidden="1" customHeight="1"/>
    <row r="217" spans="1:9" ht="15" hidden="1" customHeight="1">
      <c r="A217" s="87" t="s">
        <v>144</v>
      </c>
      <c r="B217" s="87"/>
      <c r="C217" s="87"/>
      <c r="D217" s="87"/>
      <c r="E217" s="87"/>
      <c r="F217" s="87"/>
      <c r="G217" s="87"/>
      <c r="H217" s="87"/>
      <c r="I217" s="87"/>
    </row>
    <row r="218" spans="1:9" ht="15" hidden="1" customHeight="1"/>
    <row r="219" spans="1:9" ht="15" hidden="1" customHeight="1">
      <c r="A219" t="e">
        <f>+#REF!</f>
        <v>#REF!</v>
      </c>
      <c r="B219" s="87" t="s">
        <v>145</v>
      </c>
      <c r="C219" s="87"/>
      <c r="D219" s="87"/>
      <c r="E219" s="87"/>
      <c r="F219" s="87"/>
      <c r="G219" s="87"/>
      <c r="H219" s="87"/>
      <c r="I219" s="87"/>
    </row>
    <row r="220" spans="1:9" ht="15" hidden="1" customHeight="1">
      <c r="C220" t="s">
        <v>38</v>
      </c>
      <c r="D220" t="s">
        <v>39</v>
      </c>
      <c r="E220" t="s">
        <v>45</v>
      </c>
      <c r="F220" t="s">
        <v>46</v>
      </c>
      <c r="G220" t="s">
        <v>40</v>
      </c>
      <c r="H220" t="s">
        <v>47</v>
      </c>
      <c r="I220" t="s">
        <v>48</v>
      </c>
    </row>
    <row r="221" spans="1:9" ht="15" hidden="1" customHeight="1">
      <c r="A221" t="s">
        <v>146</v>
      </c>
      <c r="B221" t="s">
        <v>147</v>
      </c>
      <c r="C221">
        <v>0.16</v>
      </c>
      <c r="D221" t="s">
        <v>14</v>
      </c>
      <c r="E221" t="e">
        <f>+RETRO</f>
        <v>#REF!</v>
      </c>
      <c r="I221" t="e">
        <f>+E221*C221</f>
        <v>#REF!</v>
      </c>
    </row>
    <row r="222" spans="1:9" ht="15" hidden="1" customHeight="1">
      <c r="A222" t="s">
        <v>49</v>
      </c>
      <c r="B222" t="s">
        <v>50</v>
      </c>
      <c r="C222">
        <v>1</v>
      </c>
      <c r="D222" t="s">
        <v>51</v>
      </c>
      <c r="E222" t="e">
        <f>+H224*0.05</f>
        <v>#REF!</v>
      </c>
      <c r="I222" t="e">
        <f>+C222*E222</f>
        <v>#REF!</v>
      </c>
    </row>
    <row r="223" spans="1:9" ht="15" hidden="1" customHeight="1">
      <c r="A223" t="s">
        <v>62</v>
      </c>
      <c r="B223" t="e">
        <f>IF(presta&gt;0,"AYUD. RASO (INCLUYE "&amp;""&amp;presta*100&amp;"% PRESTACIONES)",0)</f>
        <v>#REF!</v>
      </c>
      <c r="C223">
        <v>0.15</v>
      </c>
      <c r="D223" t="s">
        <v>15</v>
      </c>
      <c r="E223" t="e">
        <f>+AYUDR</f>
        <v>#REF!</v>
      </c>
      <c r="H223" t="e">
        <f>+E223*C223</f>
        <v>#REF!</v>
      </c>
    </row>
    <row r="224" spans="1:9" ht="15" hidden="1" customHeight="1">
      <c r="A224" t="s">
        <v>52</v>
      </c>
      <c r="B224" t="e">
        <f>SUM(F224:I224)</f>
        <v>#REF!</v>
      </c>
      <c r="F224">
        <f>+SUM(F221:F222)</f>
        <v>0</v>
      </c>
      <c r="G224">
        <f>+SUM(G221:G222)</f>
        <v>0</v>
      </c>
      <c r="H224" t="e">
        <f>+SUM(H221:H223)</f>
        <v>#REF!</v>
      </c>
      <c r="I224" t="e">
        <f>+SUM(I221:I222)</f>
        <v>#REF!</v>
      </c>
    </row>
    <row r="225" spans="1:9" ht="15" hidden="1" customHeight="1">
      <c r="A225" t="s">
        <v>53</v>
      </c>
      <c r="B225" t="e">
        <f>+B224</f>
        <v>#REF!</v>
      </c>
      <c r="C225" t="s">
        <v>18</v>
      </c>
    </row>
    <row r="226" spans="1:9" ht="15" hidden="1" customHeight="1"/>
    <row r="227" spans="1:9" ht="15" hidden="1" customHeight="1">
      <c r="A227" t="e">
        <f>+#REF!</f>
        <v>#REF!</v>
      </c>
      <c r="B227" s="87" t="s">
        <v>148</v>
      </c>
      <c r="C227" s="87"/>
      <c r="D227" s="87"/>
      <c r="E227" s="87"/>
      <c r="F227" s="87"/>
      <c r="G227" s="87"/>
      <c r="H227" s="87"/>
      <c r="I227" s="87"/>
    </row>
    <row r="228" spans="1:9" ht="15" hidden="1" customHeight="1">
      <c r="C228" t="s">
        <v>38</v>
      </c>
      <c r="D228" t="s">
        <v>39</v>
      </c>
      <c r="E228" t="s">
        <v>45</v>
      </c>
      <c r="F228" t="s">
        <v>46</v>
      </c>
      <c r="G228" t="s">
        <v>40</v>
      </c>
      <c r="H228" t="s">
        <v>47</v>
      </c>
      <c r="I228" t="s">
        <v>48</v>
      </c>
    </row>
    <row r="229" spans="1:9" ht="15" hidden="1" customHeight="1">
      <c r="A229" t="s">
        <v>67</v>
      </c>
      <c r="B229" t="s">
        <v>68</v>
      </c>
      <c r="C229">
        <v>0.4</v>
      </c>
      <c r="D229" t="s">
        <v>14</v>
      </c>
      <c r="E229" t="e">
        <f>+CANGU</f>
        <v>#REF!</v>
      </c>
      <c r="F229" t="e">
        <f>+E229*C229</f>
        <v>#REF!</v>
      </c>
    </row>
    <row r="230" spans="1:9" ht="15" hidden="1" customHeight="1">
      <c r="A230" t="s">
        <v>49</v>
      </c>
      <c r="B230" t="s">
        <v>50</v>
      </c>
      <c r="C230">
        <v>1</v>
      </c>
      <c r="D230" t="s">
        <v>51</v>
      </c>
      <c r="E230" t="e">
        <f>+H233*0.05</f>
        <v>#REF!</v>
      </c>
      <c r="I230" t="e">
        <f>+E230*C230</f>
        <v>#REF!</v>
      </c>
    </row>
    <row r="231" spans="1:9" ht="15" hidden="1" customHeight="1">
      <c r="A231" t="s">
        <v>62</v>
      </c>
      <c r="B231" t="e">
        <f>IF(presta&gt;0,"AYUD. RASO (INCLUYE "&amp;""&amp;presta*100&amp;"% PRESTACIONES)",0)</f>
        <v>#REF!</v>
      </c>
      <c r="C231">
        <v>0.2</v>
      </c>
      <c r="D231" t="s">
        <v>15</v>
      </c>
      <c r="E231" t="e">
        <f>+AYUDR</f>
        <v>#REF!</v>
      </c>
      <c r="H231" t="e">
        <f>+E231*C231</f>
        <v>#REF!</v>
      </c>
    </row>
    <row r="232" spans="1:9" ht="15" hidden="1" customHeight="1">
      <c r="B232" t="s">
        <v>149</v>
      </c>
      <c r="C232">
        <v>1</v>
      </c>
      <c r="D232" t="s">
        <v>18</v>
      </c>
      <c r="E232">
        <v>2000</v>
      </c>
      <c r="I232">
        <f>+E232</f>
        <v>2000</v>
      </c>
    </row>
    <row r="233" spans="1:9" ht="15" hidden="1" customHeight="1">
      <c r="A233" t="s">
        <v>52</v>
      </c>
      <c r="B233" t="e">
        <f>ROUND(SUM(F233:I233),0)</f>
        <v>#REF!</v>
      </c>
      <c r="F233" t="e">
        <f>+SUM(F229:F232)</f>
        <v>#REF!</v>
      </c>
      <c r="G233">
        <f>+SUM(G229:G232)</f>
        <v>0</v>
      </c>
      <c r="H233" t="e">
        <f>+SUM(H229:H232)</f>
        <v>#REF!</v>
      </c>
      <c r="I233" t="e">
        <f>+SUM(I229:I232)</f>
        <v>#REF!</v>
      </c>
    </row>
    <row r="234" spans="1:9" ht="15" hidden="1" customHeight="1">
      <c r="A234" t="s">
        <v>53</v>
      </c>
      <c r="B234" t="e">
        <f>+B233</f>
        <v>#REF!</v>
      </c>
      <c r="C234" t="s">
        <v>18</v>
      </c>
    </row>
    <row r="235" spans="1:9" ht="15" hidden="1" customHeight="1"/>
    <row r="236" spans="1:9" ht="15" hidden="1" customHeight="1">
      <c r="A236" t="e">
        <f>+#REF!</f>
        <v>#REF!</v>
      </c>
      <c r="B236" s="87" t="s">
        <v>150</v>
      </c>
      <c r="C236" s="87"/>
      <c r="D236" s="87"/>
      <c r="E236" s="87"/>
      <c r="F236" s="87"/>
      <c r="G236" s="87"/>
      <c r="H236" s="87"/>
      <c r="I236" s="87"/>
    </row>
    <row r="237" spans="1:9" ht="15" hidden="1" customHeight="1">
      <c r="C237" t="s">
        <v>38</v>
      </c>
      <c r="D237" t="s">
        <v>39</v>
      </c>
      <c r="E237" t="s">
        <v>45</v>
      </c>
      <c r="F237" t="s">
        <v>46</v>
      </c>
      <c r="G237" t="s">
        <v>40</v>
      </c>
      <c r="H237" t="s">
        <v>47</v>
      </c>
      <c r="I237" t="s">
        <v>48</v>
      </c>
    </row>
    <row r="238" spans="1:9" ht="15" hidden="1" customHeight="1">
      <c r="A238" t="s">
        <v>67</v>
      </c>
      <c r="B238" t="s">
        <v>69</v>
      </c>
      <c r="C238">
        <v>0.6</v>
      </c>
      <c r="D238" t="s">
        <v>14</v>
      </c>
      <c r="E238" t="e">
        <f>+CANGU</f>
        <v>#REF!</v>
      </c>
      <c r="F238" t="e">
        <f>+E238*C238</f>
        <v>#REF!</v>
      </c>
    </row>
    <row r="239" spans="1:9" ht="15" hidden="1" customHeight="1">
      <c r="A239" t="s">
        <v>49</v>
      </c>
      <c r="B239" t="s">
        <v>50</v>
      </c>
      <c r="C239">
        <v>1</v>
      </c>
      <c r="D239" t="s">
        <v>51</v>
      </c>
      <c r="E239" t="e">
        <f>+H244*0.05</f>
        <v>#REF!</v>
      </c>
      <c r="I239" t="e">
        <f>+E239*C239</f>
        <v>#REF!</v>
      </c>
    </row>
    <row r="240" spans="1:9" ht="15" hidden="1" customHeight="1">
      <c r="A240" t="s">
        <v>70</v>
      </c>
      <c r="B240" t="s">
        <v>71</v>
      </c>
      <c r="C240">
        <v>1.1000000000000001</v>
      </c>
      <c r="D240" t="s">
        <v>18</v>
      </c>
      <c r="E240" t="e">
        <f>+MATPR</f>
        <v>#REF!</v>
      </c>
      <c r="G240" t="e">
        <f>+E240*C240</f>
        <v>#REF!</v>
      </c>
    </row>
    <row r="241" spans="1:9" ht="15" hidden="1" customHeight="1">
      <c r="A241" t="s">
        <v>63</v>
      </c>
      <c r="B241" t="s">
        <v>72</v>
      </c>
      <c r="C241">
        <v>1.1000000000000001</v>
      </c>
      <c r="D241" t="s">
        <v>18</v>
      </c>
      <c r="E241" t="e">
        <f>+TRANAR</f>
        <v>#REF!</v>
      </c>
      <c r="I241" t="e">
        <f>+E241*C241</f>
        <v>#REF!</v>
      </c>
    </row>
    <row r="242" spans="1:9" ht="15" hidden="1" customHeight="1">
      <c r="A242" t="s">
        <v>55</v>
      </c>
      <c r="B242" t="s">
        <v>151</v>
      </c>
      <c r="C242">
        <v>0.25</v>
      </c>
      <c r="D242" t="s">
        <v>15</v>
      </c>
      <c r="E242" t="e">
        <f>+AYUDA</f>
        <v>#REF!</v>
      </c>
      <c r="H242" t="e">
        <f>+E242*C242</f>
        <v>#REF!</v>
      </c>
    </row>
    <row r="243" spans="1:9" ht="15" hidden="1" customHeight="1">
      <c r="A243" t="s">
        <v>152</v>
      </c>
      <c r="B243" t="s">
        <v>153</v>
      </c>
      <c r="C243">
        <v>1</v>
      </c>
      <c r="D243" t="s">
        <v>18</v>
      </c>
      <c r="E243">
        <v>2000</v>
      </c>
      <c r="I243">
        <f>+E243*C243</f>
        <v>2000</v>
      </c>
    </row>
    <row r="244" spans="1:9" ht="15" hidden="1" customHeight="1">
      <c r="A244" t="s">
        <v>52</v>
      </c>
      <c r="B244" t="e">
        <f>ROUND(SUM(F244:I244),0)</f>
        <v>#REF!</v>
      </c>
      <c r="F244" t="e">
        <f>SUM(F238:F243)</f>
        <v>#REF!</v>
      </c>
      <c r="G244" t="e">
        <f>SUM(G238:G243)</f>
        <v>#REF!</v>
      </c>
      <c r="H244" t="e">
        <f>SUM(H238:H243)</f>
        <v>#REF!</v>
      </c>
      <c r="I244" t="e">
        <f>SUM(I238:I243)</f>
        <v>#REF!</v>
      </c>
    </row>
    <row r="245" spans="1:9" ht="15" hidden="1" customHeight="1">
      <c r="A245" t="s">
        <v>53</v>
      </c>
      <c r="B245" t="e">
        <f>+B244</f>
        <v>#REF!</v>
      </c>
      <c r="C245" t="s">
        <v>18</v>
      </c>
    </row>
    <row r="246" spans="1:9" ht="15" hidden="1" customHeight="1"/>
    <row r="247" spans="1:9" ht="15" hidden="1" customHeight="1">
      <c r="A247" t="e">
        <f>+#REF!</f>
        <v>#REF!</v>
      </c>
      <c r="B247" s="87" t="s">
        <v>154</v>
      </c>
      <c r="C247" s="87"/>
      <c r="D247" s="87"/>
      <c r="E247" s="87"/>
      <c r="F247" s="87"/>
      <c r="G247" s="87"/>
      <c r="H247" s="87"/>
      <c r="I247" s="87"/>
    </row>
    <row r="248" spans="1:9" ht="15" hidden="1" customHeight="1">
      <c r="C248" t="s">
        <v>38</v>
      </c>
      <c r="D248" t="s">
        <v>39</v>
      </c>
      <c r="E248" t="s">
        <v>45</v>
      </c>
      <c r="F248" t="s">
        <v>46</v>
      </c>
      <c r="G248" t="s">
        <v>40</v>
      </c>
      <c r="H248" t="s">
        <v>47</v>
      </c>
      <c r="I248" t="s">
        <v>48</v>
      </c>
    </row>
    <row r="249" spans="1:9" ht="15" hidden="1" customHeight="1">
      <c r="A249" t="s">
        <v>146</v>
      </c>
      <c r="B249" t="s">
        <v>147</v>
      </c>
      <c r="C249">
        <v>0.12121212121212122</v>
      </c>
      <c r="D249" t="s">
        <v>14</v>
      </c>
      <c r="E249" t="e">
        <f>RETRO</f>
        <v>#REF!</v>
      </c>
      <c r="F249" t="e">
        <f>+E249*C249</f>
        <v>#REF!</v>
      </c>
    </row>
    <row r="250" spans="1:9" ht="15" hidden="1" customHeight="1">
      <c r="A250" t="s">
        <v>59</v>
      </c>
      <c r="B250" t="s">
        <v>60</v>
      </c>
      <c r="C250">
        <v>1</v>
      </c>
      <c r="D250" t="s">
        <v>18</v>
      </c>
      <c r="E250" t="e">
        <f>BOTAD</f>
        <v>#REF!</v>
      </c>
      <c r="I250" t="e">
        <f>+E250*C250</f>
        <v>#REF!</v>
      </c>
    </row>
    <row r="251" spans="1:9" ht="15" hidden="1" customHeight="1">
      <c r="A251" t="s">
        <v>52</v>
      </c>
      <c r="B251" t="e">
        <f>SUM(F251:I251)</f>
        <v>#REF!</v>
      </c>
      <c r="F251" t="e">
        <f>SUM(F249:F250)</f>
        <v>#REF!</v>
      </c>
      <c r="G251">
        <f>SUM(G249:G250)</f>
        <v>0</v>
      </c>
      <c r="H251">
        <f>SUM(H249:H250)</f>
        <v>0</v>
      </c>
      <c r="I251" t="e">
        <f>SUM(I249:I250)</f>
        <v>#REF!</v>
      </c>
    </row>
    <row r="252" spans="1:9" ht="15" hidden="1" customHeight="1">
      <c r="A252" t="s">
        <v>53</v>
      </c>
      <c r="B252" t="e">
        <f>+B251</f>
        <v>#REF!</v>
      </c>
      <c r="C252" t="s">
        <v>18</v>
      </c>
    </row>
    <row r="253" spans="1:9" ht="15" hidden="1" customHeight="1"/>
    <row r="254" spans="1:9" ht="14.25" hidden="1" customHeight="1">
      <c r="A254" t="e">
        <f>+#REF!</f>
        <v>#REF!</v>
      </c>
      <c r="B254" s="87" t="s">
        <v>155</v>
      </c>
      <c r="C254" s="87"/>
      <c r="D254" s="87"/>
      <c r="E254" s="87"/>
      <c r="F254" s="87"/>
      <c r="G254" s="87"/>
      <c r="H254" s="87"/>
      <c r="I254" s="87"/>
    </row>
    <row r="255" spans="1:9" ht="14.25" hidden="1" customHeight="1">
      <c r="C255" t="s">
        <v>38</v>
      </c>
      <c r="D255" t="s">
        <v>39</v>
      </c>
      <c r="E255" t="s">
        <v>45</v>
      </c>
      <c r="F255" t="s">
        <v>46</v>
      </c>
      <c r="G255" t="s">
        <v>40</v>
      </c>
      <c r="H255" t="s">
        <v>47</v>
      </c>
      <c r="I255" t="s">
        <v>48</v>
      </c>
    </row>
    <row r="256" spans="1:9" ht="14.25" hidden="1" customHeight="1">
      <c r="A256" t="s">
        <v>156</v>
      </c>
      <c r="B256" t="s">
        <v>157</v>
      </c>
      <c r="C256">
        <v>0.5</v>
      </c>
      <c r="D256" t="s">
        <v>27</v>
      </c>
      <c r="E256" t="e">
        <f>+VIBGA</f>
        <v>#REF!</v>
      </c>
      <c r="F256" t="e">
        <f>+E256*C256</f>
        <v>#REF!</v>
      </c>
    </row>
    <row r="257" spans="1:9" ht="14.25" hidden="1" customHeight="1">
      <c r="A257" t="s">
        <v>158</v>
      </c>
      <c r="B257" t="s">
        <v>159</v>
      </c>
      <c r="C257">
        <v>0.28000000000000003</v>
      </c>
      <c r="D257" t="s">
        <v>18</v>
      </c>
      <c r="E257" t="e">
        <f>+CT210KG</f>
        <v>#REF!</v>
      </c>
      <c r="I257" t="e">
        <f>+E257*C257</f>
        <v>#REF!</v>
      </c>
    </row>
    <row r="258" spans="1:9" ht="14.25" hidden="1" customHeight="1">
      <c r="A258" t="s">
        <v>74</v>
      </c>
      <c r="B258" t="s">
        <v>160</v>
      </c>
      <c r="C258">
        <v>22</v>
      </c>
      <c r="D258" t="s">
        <v>31</v>
      </c>
      <c r="E258" t="e">
        <f>+A60FI1</f>
        <v>#REF!</v>
      </c>
      <c r="G258" t="e">
        <f>+E258*C258</f>
        <v>#REF!</v>
      </c>
    </row>
    <row r="259" spans="1:9" ht="14.25" hidden="1" customHeight="1">
      <c r="A259" t="s">
        <v>49</v>
      </c>
      <c r="B259" t="s">
        <v>50</v>
      </c>
      <c r="C259">
        <v>1</v>
      </c>
      <c r="D259" t="s">
        <v>51</v>
      </c>
      <c r="E259" t="e">
        <f>+H265*0.05</f>
        <v>#REF!</v>
      </c>
      <c r="I259" t="e">
        <f>+E259*C259</f>
        <v>#REF!</v>
      </c>
    </row>
    <row r="260" spans="1:9" ht="14.25" hidden="1" customHeight="1">
      <c r="A260" t="s">
        <v>161</v>
      </c>
      <c r="B260" t="s">
        <v>162</v>
      </c>
      <c r="C260">
        <v>0.6</v>
      </c>
      <c r="D260" t="s">
        <v>27</v>
      </c>
      <c r="E260" t="e">
        <f>+FORMH</f>
        <v>#REF!</v>
      </c>
      <c r="F260" t="e">
        <f>+E260*C260</f>
        <v>#REF!</v>
      </c>
    </row>
    <row r="261" spans="1:9" ht="14.25" hidden="1" customHeight="1">
      <c r="A261" t="s">
        <v>65</v>
      </c>
      <c r="B261" t="s">
        <v>66</v>
      </c>
      <c r="C261">
        <v>15</v>
      </c>
      <c r="D261" t="s">
        <v>51</v>
      </c>
      <c r="E261" t="e">
        <f>+TRANS</f>
        <v>#REF!</v>
      </c>
      <c r="I261" t="e">
        <f>+E261*C261</f>
        <v>#REF!</v>
      </c>
    </row>
    <row r="262" spans="1:9" ht="14.25" hidden="1" customHeight="1">
      <c r="A262" t="s">
        <v>76</v>
      </c>
      <c r="B262" t="s">
        <v>77</v>
      </c>
      <c r="C262">
        <v>20</v>
      </c>
      <c r="D262" t="s">
        <v>13</v>
      </c>
      <c r="E262">
        <v>2000</v>
      </c>
      <c r="I262">
        <f>+E262*C262</f>
        <v>40000</v>
      </c>
    </row>
    <row r="263" spans="1:9" ht="14.25" hidden="1" customHeight="1">
      <c r="A263" t="s">
        <v>54</v>
      </c>
      <c r="B263" t="e">
        <f>IF(presta&gt;0,"OFICIAL (INCLUYE "&amp;""&amp;presta*100&amp;"% PRESTACIONES)",0)</f>
        <v>#REF!</v>
      </c>
      <c r="C263">
        <v>0.3</v>
      </c>
      <c r="D263" t="s">
        <v>15</v>
      </c>
      <c r="E263" t="e">
        <f>+OFICI</f>
        <v>#REF!</v>
      </c>
      <c r="H263" t="e">
        <f>+E263*C263</f>
        <v>#REF!</v>
      </c>
    </row>
    <row r="264" spans="1:9" ht="14.25" hidden="1" customHeight="1">
      <c r="A264" t="s">
        <v>55</v>
      </c>
      <c r="B264" t="e">
        <f>IF(presta&gt;0,"AYUD. ENTENDIDO (INCLUYE "&amp;""&amp;presta*100&amp;"% PRESTACIONES)",0)</f>
        <v>#REF!</v>
      </c>
      <c r="C264">
        <f>+C263</f>
        <v>0.3</v>
      </c>
      <c r="D264" t="s">
        <v>15</v>
      </c>
      <c r="E264" t="e">
        <f>+AYUDA</f>
        <v>#REF!</v>
      </c>
      <c r="H264" t="e">
        <f>+E264*C264</f>
        <v>#REF!</v>
      </c>
    </row>
    <row r="265" spans="1:9" ht="15" hidden="1" customHeight="1">
      <c r="A265" t="s">
        <v>52</v>
      </c>
      <c r="B265" t="e">
        <f>SUM(F265:I265)</f>
        <v>#REF!</v>
      </c>
      <c r="F265" t="e">
        <f>+SUM(F256:F264)</f>
        <v>#REF!</v>
      </c>
      <c r="G265" t="e">
        <f>+SUM(G256:G264)</f>
        <v>#REF!</v>
      </c>
      <c r="H265" t="e">
        <f>+SUM(H256:H264)</f>
        <v>#REF!</v>
      </c>
      <c r="I265" t="e">
        <f>+SUM(I256:I264)</f>
        <v>#REF!</v>
      </c>
    </row>
    <row r="266" spans="1:9" ht="15" hidden="1" customHeight="1">
      <c r="A266" t="s">
        <v>53</v>
      </c>
      <c r="B266" t="e">
        <f>+B265</f>
        <v>#REF!</v>
      </c>
      <c r="C266" t="s">
        <v>42</v>
      </c>
    </row>
    <row r="267" spans="1:9" ht="15" hidden="1" customHeight="1"/>
    <row r="268" spans="1:9" ht="15" hidden="1" customHeight="1">
      <c r="A268" t="e">
        <f>+#REF!</f>
        <v>#REF!</v>
      </c>
      <c r="B268" s="87" t="s">
        <v>163</v>
      </c>
      <c r="C268" s="87"/>
      <c r="D268" s="87"/>
      <c r="E268" s="87"/>
      <c r="F268" s="87"/>
      <c r="G268" s="87"/>
      <c r="H268" s="87"/>
      <c r="I268" s="87"/>
    </row>
    <row r="269" spans="1:9" ht="15" hidden="1" customHeight="1">
      <c r="C269" t="s">
        <v>38</v>
      </c>
      <c r="D269" t="s">
        <v>39</v>
      </c>
      <c r="E269" t="s">
        <v>45</v>
      </c>
      <c r="F269" t="s">
        <v>46</v>
      </c>
      <c r="G269" t="s">
        <v>40</v>
      </c>
      <c r="H269" t="s">
        <v>47</v>
      </c>
      <c r="I269" t="s">
        <v>48</v>
      </c>
    </row>
    <row r="270" spans="1:9" ht="15" hidden="1" customHeight="1">
      <c r="A270" t="s">
        <v>49</v>
      </c>
      <c r="B270" t="s">
        <v>50</v>
      </c>
      <c r="C270">
        <v>1</v>
      </c>
      <c r="D270" t="s">
        <v>51</v>
      </c>
      <c r="E270" t="e">
        <f>+H277*0.05</f>
        <v>#REF!</v>
      </c>
      <c r="I270" t="e">
        <f>+E270*C270</f>
        <v>#REF!</v>
      </c>
    </row>
    <row r="271" spans="1:9" ht="15" hidden="1" customHeight="1">
      <c r="A271" t="s">
        <v>54</v>
      </c>
      <c r="B271" t="e">
        <f>IF(presta&gt;0,"OFICIAL (INCLUYE "&amp;""&amp;presta*100&amp;"% PRESTACIONES)",0)</f>
        <v>#REF!</v>
      </c>
      <c r="C271">
        <v>0.05</v>
      </c>
      <c r="D271" t="s">
        <v>15</v>
      </c>
      <c r="E271" t="e">
        <f>+OFICI</f>
        <v>#REF!</v>
      </c>
      <c r="H271" t="e">
        <f>+E271*C271</f>
        <v>#REF!</v>
      </c>
    </row>
    <row r="272" spans="1:9" ht="15" hidden="1" customHeight="1">
      <c r="A272" t="s">
        <v>55</v>
      </c>
      <c r="B272" t="e">
        <f>IF(presta&gt;0,"AYUD. ENTENDIDO (INCLUYE "&amp;""&amp;presta*100&amp;"% PRESTACIONES)",0)</f>
        <v>#REF!</v>
      </c>
      <c r="C272">
        <v>0.05</v>
      </c>
      <c r="D272" t="s">
        <v>15</v>
      </c>
      <c r="E272" t="e">
        <f>+AYUDA</f>
        <v>#REF!</v>
      </c>
      <c r="H272" t="e">
        <f>+E272*C272</f>
        <v>#REF!</v>
      </c>
    </row>
    <row r="273" spans="1:9" ht="15" hidden="1" customHeight="1">
      <c r="A273" t="s">
        <v>156</v>
      </c>
      <c r="B273" t="s">
        <v>164</v>
      </c>
      <c r="C273">
        <v>1</v>
      </c>
      <c r="D273" t="s">
        <v>35</v>
      </c>
      <c r="E273">
        <f>75000*1.16</f>
        <v>87000</v>
      </c>
      <c r="G273">
        <f>+E273*C273</f>
        <v>87000</v>
      </c>
    </row>
    <row r="274" spans="1:9" ht="15" hidden="1" customHeight="1">
      <c r="A274" t="s">
        <v>156</v>
      </c>
      <c r="B274" t="s">
        <v>165</v>
      </c>
      <c r="C274">
        <v>1</v>
      </c>
      <c r="D274" t="s">
        <v>35</v>
      </c>
      <c r="E274">
        <f>107000*1.16</f>
        <v>124119.99999999999</v>
      </c>
      <c r="G274">
        <f>+E274*C274</f>
        <v>124119.99999999999</v>
      </c>
    </row>
    <row r="275" spans="1:9" ht="15" hidden="1" customHeight="1">
      <c r="A275" t="s">
        <v>65</v>
      </c>
      <c r="B275" t="s">
        <v>66</v>
      </c>
      <c r="C275">
        <v>3.3000000000000002E-2</v>
      </c>
      <c r="D275" t="s">
        <v>166</v>
      </c>
      <c r="E275" t="e">
        <f>+VIAJE</f>
        <v>#REF!</v>
      </c>
      <c r="I275" t="e">
        <f>+E275*C275</f>
        <v>#REF!</v>
      </c>
    </row>
    <row r="276" spans="1:9" ht="15" hidden="1" customHeight="1">
      <c r="A276" t="s">
        <v>76</v>
      </c>
      <c r="B276" t="s">
        <v>77</v>
      </c>
      <c r="C276">
        <v>0.1</v>
      </c>
      <c r="D276" t="s">
        <v>35</v>
      </c>
      <c r="E276">
        <v>26000</v>
      </c>
      <c r="I276">
        <f>+E276*C276</f>
        <v>2600</v>
      </c>
    </row>
    <row r="277" spans="1:9" ht="15" hidden="1" customHeight="1">
      <c r="A277" t="s">
        <v>52</v>
      </c>
      <c r="B277" t="e">
        <f>SUM(F277:I277)</f>
        <v>#REF!</v>
      </c>
      <c r="F277">
        <f>+SUM(F270:F276)</f>
        <v>0</v>
      </c>
      <c r="G277">
        <f>+SUM(G270:G276)</f>
        <v>211120</v>
      </c>
      <c r="H277" t="e">
        <f>+SUM(H270:H276)</f>
        <v>#REF!</v>
      </c>
      <c r="I277" t="e">
        <f>+SUM(I270:I276)</f>
        <v>#REF!</v>
      </c>
    </row>
    <row r="278" spans="1:9" ht="15" hidden="1" customHeight="1">
      <c r="A278" t="s">
        <v>53</v>
      </c>
      <c r="B278" t="e">
        <f>+B277</f>
        <v>#REF!</v>
      </c>
      <c r="C278" t="s">
        <v>35</v>
      </c>
    </row>
    <row r="279" spans="1:9" ht="15" hidden="1" customHeight="1"/>
    <row r="280" spans="1:9" ht="15" hidden="1" customHeight="1">
      <c r="A280" t="e">
        <f>+#REF!</f>
        <v>#REF!</v>
      </c>
      <c r="B280" s="87" t="s">
        <v>167</v>
      </c>
      <c r="C280" s="87"/>
      <c r="D280" s="87"/>
      <c r="E280" s="87"/>
      <c r="F280" s="87"/>
      <c r="G280" s="87"/>
      <c r="H280" s="87"/>
      <c r="I280" s="87"/>
    </row>
    <row r="281" spans="1:9" ht="15" hidden="1" customHeight="1">
      <c r="C281" t="s">
        <v>38</v>
      </c>
      <c r="D281" t="s">
        <v>39</v>
      </c>
      <c r="E281" t="s">
        <v>45</v>
      </c>
      <c r="F281" t="s">
        <v>46</v>
      </c>
      <c r="G281" t="s">
        <v>40</v>
      </c>
      <c r="H281" t="s">
        <v>47</v>
      </c>
      <c r="I281" t="s">
        <v>48</v>
      </c>
    </row>
    <row r="282" spans="1:9" ht="15" hidden="1" customHeight="1">
      <c r="A282" t="s">
        <v>168</v>
      </c>
      <c r="B282" t="s">
        <v>169</v>
      </c>
      <c r="C282">
        <v>1</v>
      </c>
      <c r="D282" t="s">
        <v>18</v>
      </c>
      <c r="E282" t="e">
        <f>CT210KG</f>
        <v>#REF!</v>
      </c>
      <c r="F282" t="e">
        <f>+E282*C282</f>
        <v>#REF!</v>
      </c>
    </row>
    <row r="283" spans="1:9" ht="15" hidden="1" customHeight="1">
      <c r="A283" t="s">
        <v>49</v>
      </c>
      <c r="B283" t="s">
        <v>50</v>
      </c>
      <c r="C283">
        <v>1</v>
      </c>
      <c r="D283" t="s">
        <v>51</v>
      </c>
      <c r="E283" t="e">
        <f>+H288*0.05</f>
        <v>#REF!</v>
      </c>
      <c r="I283" t="e">
        <f>+E283*C283</f>
        <v>#REF!</v>
      </c>
    </row>
    <row r="284" spans="1:9" ht="15" hidden="1" customHeight="1">
      <c r="A284" t="s">
        <v>102</v>
      </c>
      <c r="B284" t="s">
        <v>61</v>
      </c>
      <c r="C284">
        <v>0.3</v>
      </c>
      <c r="D284" t="s">
        <v>18</v>
      </c>
      <c r="E284" t="e">
        <f>+TRANAG</f>
        <v>#REF!</v>
      </c>
      <c r="I284" t="e">
        <f>+E284*C284</f>
        <v>#REF!</v>
      </c>
    </row>
    <row r="285" spans="1:9" ht="15" hidden="1" customHeight="1">
      <c r="A285" t="s">
        <v>76</v>
      </c>
      <c r="B285" t="s">
        <v>77</v>
      </c>
      <c r="C285">
        <v>36</v>
      </c>
      <c r="D285" t="s">
        <v>18</v>
      </c>
      <c r="E285">
        <v>2000</v>
      </c>
      <c r="I285">
        <f>+E285*C285</f>
        <v>72000</v>
      </c>
    </row>
    <row r="286" spans="1:9" ht="15" hidden="1" customHeight="1">
      <c r="A286" t="s">
        <v>55</v>
      </c>
      <c r="B286" t="e">
        <f>IF(presta&gt;0,"AYUD. ENTENDIDO (INCLUYE "&amp;""&amp;presta*100&amp;"% PRESTACIONES)",0)</f>
        <v>#REF!</v>
      </c>
      <c r="C286">
        <v>0.25</v>
      </c>
      <c r="D286" t="s">
        <v>15</v>
      </c>
      <c r="E286" t="e">
        <f>+AYUDA</f>
        <v>#REF!</v>
      </c>
      <c r="H286" t="e">
        <f>+E286*C286</f>
        <v>#REF!</v>
      </c>
    </row>
    <row r="287" spans="1:9" ht="15" hidden="1" customHeight="1">
      <c r="A287" t="s">
        <v>62</v>
      </c>
      <c r="B287" t="e">
        <f>IF(presta&gt;0,"AYUD. RASO (INCLUYE "&amp;""&amp;presta*100&amp;"% PRESTACIONES)",0)</f>
        <v>#REF!</v>
      </c>
      <c r="C287">
        <v>0.5</v>
      </c>
      <c r="D287" t="s">
        <v>15</v>
      </c>
      <c r="E287" t="e">
        <f>+AYUDR</f>
        <v>#REF!</v>
      </c>
      <c r="H287" t="e">
        <f>+E287*C287</f>
        <v>#REF!</v>
      </c>
    </row>
    <row r="288" spans="1:9" ht="15" hidden="1" customHeight="1">
      <c r="A288" t="s">
        <v>52</v>
      </c>
      <c r="B288" t="e">
        <f>SUM(F288:I288)</f>
        <v>#REF!</v>
      </c>
      <c r="F288" t="e">
        <f>SUM(F282:F287)</f>
        <v>#REF!</v>
      </c>
      <c r="G288">
        <f>SUM(G282:G287)</f>
        <v>0</v>
      </c>
      <c r="H288" t="e">
        <f>SUM(H282:H287)</f>
        <v>#REF!</v>
      </c>
      <c r="I288" t="e">
        <f>SUM(I282:I287)</f>
        <v>#REF!</v>
      </c>
    </row>
    <row r="289" spans="1:9" ht="15" hidden="1" customHeight="1">
      <c r="A289" t="s">
        <v>53</v>
      </c>
      <c r="B289" t="e">
        <f>+B288</f>
        <v>#REF!</v>
      </c>
      <c r="C289" t="s">
        <v>18</v>
      </c>
    </row>
    <row r="290" spans="1:9" ht="15" hidden="1" customHeight="1"/>
    <row r="291" spans="1:9" ht="15" hidden="1" customHeight="1">
      <c r="A291" s="87" t="s">
        <v>170</v>
      </c>
      <c r="B291" s="87"/>
      <c r="C291" s="87"/>
      <c r="D291" s="87"/>
      <c r="E291" s="87"/>
      <c r="F291" s="87"/>
      <c r="G291" s="87"/>
      <c r="H291" s="87"/>
      <c r="I291" s="87"/>
    </row>
    <row r="292" spans="1:9" ht="15" hidden="1" customHeight="1"/>
    <row r="293" spans="1:9" ht="15" hidden="1" customHeight="1">
      <c r="A293" t="e">
        <f>+#REF!</f>
        <v>#REF!</v>
      </c>
      <c r="B293" s="87" t="s">
        <v>171</v>
      </c>
      <c r="C293" s="87"/>
      <c r="D293" s="87"/>
      <c r="E293" s="87"/>
      <c r="F293" s="87"/>
      <c r="G293" s="87"/>
      <c r="H293" s="87"/>
      <c r="I293" s="87"/>
    </row>
    <row r="294" spans="1:9" ht="15" hidden="1" customHeight="1">
      <c r="C294" t="s">
        <v>38</v>
      </c>
      <c r="D294" t="s">
        <v>39</v>
      </c>
      <c r="E294" t="s">
        <v>45</v>
      </c>
      <c r="F294" t="s">
        <v>46</v>
      </c>
      <c r="G294" t="s">
        <v>40</v>
      </c>
      <c r="H294" t="s">
        <v>47</v>
      </c>
      <c r="I294" t="s">
        <v>48</v>
      </c>
    </row>
    <row r="295" spans="1:9" ht="15" hidden="1" customHeight="1">
      <c r="A295" t="s">
        <v>54</v>
      </c>
      <c r="B295" t="e">
        <f>IF(presta&gt;0,"OFICIAL (INCLUYE "&amp;""&amp;presta*100&amp;"% PRESTACIONES)",0)</f>
        <v>#REF!</v>
      </c>
      <c r="C295">
        <v>2.2222222222222223E-2</v>
      </c>
      <c r="D295" t="s">
        <v>15</v>
      </c>
      <c r="E295" t="e">
        <f>+OFICI</f>
        <v>#REF!</v>
      </c>
      <c r="H295" t="e">
        <f>+E295*C295</f>
        <v>#REF!</v>
      </c>
    </row>
    <row r="296" spans="1:9" ht="15" hidden="1" customHeight="1">
      <c r="A296" t="s">
        <v>55</v>
      </c>
      <c r="B296" t="e">
        <f>IF(presta&gt;0,"AYUD. ENTENDIDO (INCLUYE "&amp;""&amp;presta*100&amp;"% PRESTACIONES)",0)</f>
        <v>#REF!</v>
      </c>
      <c r="C296">
        <v>2.2222222222222223E-2</v>
      </c>
      <c r="D296" t="s">
        <v>15</v>
      </c>
      <c r="E296" t="e">
        <f>+AYUDA</f>
        <v>#REF!</v>
      </c>
      <c r="H296" t="e">
        <f>+E296*C296</f>
        <v>#REF!</v>
      </c>
    </row>
    <row r="297" spans="1:9" ht="15" hidden="1" customHeight="1">
      <c r="A297" t="s">
        <v>49</v>
      </c>
      <c r="B297" t="s">
        <v>50</v>
      </c>
      <c r="C297">
        <v>1</v>
      </c>
      <c r="D297" t="s">
        <v>51</v>
      </c>
      <c r="E297" t="e">
        <f>+H298*0.05</f>
        <v>#REF!</v>
      </c>
      <c r="I297" t="e">
        <f>+E297*C297</f>
        <v>#REF!</v>
      </c>
    </row>
    <row r="298" spans="1:9" ht="15" hidden="1" customHeight="1">
      <c r="A298" t="s">
        <v>52</v>
      </c>
      <c r="B298" t="e">
        <f>SUM(F298:I298)</f>
        <v>#REF!</v>
      </c>
      <c r="F298">
        <f>SUM(F294:F297)</f>
        <v>0</v>
      </c>
      <c r="G298">
        <f>SUM(G294:G297)</f>
        <v>0</v>
      </c>
      <c r="H298" t="e">
        <f>SUM(H294:H297)</f>
        <v>#REF!</v>
      </c>
      <c r="I298" t="e">
        <f>SUM(I294:I297)</f>
        <v>#REF!</v>
      </c>
    </row>
    <row r="299" spans="1:9" ht="15" hidden="1" customHeight="1">
      <c r="A299" t="s">
        <v>53</v>
      </c>
      <c r="B299" t="e">
        <f>+B298</f>
        <v>#REF!</v>
      </c>
      <c r="C299" t="s">
        <v>13</v>
      </c>
    </row>
    <row r="300" spans="1:9" ht="15" hidden="1" customHeight="1"/>
    <row r="301" spans="1:9" ht="15" hidden="1" customHeight="1">
      <c r="A301" t="s">
        <v>172</v>
      </c>
      <c r="B301" s="87" t="s">
        <v>173</v>
      </c>
      <c r="C301" s="87"/>
      <c r="D301" s="87"/>
      <c r="E301" s="87"/>
      <c r="F301" s="87"/>
      <c r="G301" s="87"/>
      <c r="H301" s="87"/>
      <c r="I301" s="87"/>
    </row>
    <row r="302" spans="1:9" ht="15" hidden="1" customHeight="1">
      <c r="C302" t="s">
        <v>38</v>
      </c>
      <c r="D302" t="s">
        <v>39</v>
      </c>
      <c r="E302" t="s">
        <v>45</v>
      </c>
      <c r="F302" t="s">
        <v>46</v>
      </c>
      <c r="G302" t="s">
        <v>40</v>
      </c>
      <c r="H302" t="s">
        <v>47</v>
      </c>
      <c r="I302" t="s">
        <v>48</v>
      </c>
    </row>
    <row r="303" spans="1:9" ht="15" hidden="1" customHeight="1">
      <c r="A303" t="s">
        <v>174</v>
      </c>
      <c r="B303" t="s">
        <v>175</v>
      </c>
      <c r="C303">
        <v>1</v>
      </c>
      <c r="D303" t="s">
        <v>42</v>
      </c>
      <c r="E303" t="e">
        <f>+TNOV8</f>
        <v>#REF!</v>
      </c>
      <c r="G303" t="e">
        <f>+E303*C303</f>
        <v>#REF!</v>
      </c>
    </row>
    <row r="304" spans="1:9" ht="15" hidden="1" customHeight="1">
      <c r="A304" t="s">
        <v>56</v>
      </c>
      <c r="B304" t="s">
        <v>57</v>
      </c>
      <c r="C304">
        <v>2E-3</v>
      </c>
      <c r="D304" t="s">
        <v>51</v>
      </c>
      <c r="E304" t="e">
        <f>+VIAJE</f>
        <v>#REF!</v>
      </c>
      <c r="I304" t="e">
        <f>+E304*C304</f>
        <v>#REF!</v>
      </c>
    </row>
    <row r="305" spans="1:9" ht="15" hidden="1" customHeight="1">
      <c r="A305" t="s">
        <v>52</v>
      </c>
      <c r="B305" t="e">
        <f>SUM(F305:I305)</f>
        <v>#REF!</v>
      </c>
      <c r="F305">
        <f>SUM(F302:F304)</f>
        <v>0</v>
      </c>
      <c r="G305" t="e">
        <f>SUM(G302:G304)</f>
        <v>#REF!</v>
      </c>
      <c r="H305">
        <f>SUM(H302:H304)</f>
        <v>0</v>
      </c>
      <c r="I305" t="e">
        <f>SUM(I302:I304)</f>
        <v>#REF!</v>
      </c>
    </row>
    <row r="306" spans="1:9" ht="15" hidden="1" customHeight="1">
      <c r="A306" t="s">
        <v>53</v>
      </c>
      <c r="B306" t="e">
        <f>+B305</f>
        <v>#REF!</v>
      </c>
      <c r="C306" t="s">
        <v>13</v>
      </c>
    </row>
    <row r="307" spans="1:9" ht="15" hidden="1" customHeight="1"/>
    <row r="308" spans="1:9" ht="15" hidden="1" customHeight="1">
      <c r="A308" s="87" t="s">
        <v>124</v>
      </c>
      <c r="B308" s="87"/>
      <c r="C308" s="87"/>
      <c r="D308" s="87"/>
      <c r="E308" s="87"/>
      <c r="F308" s="87"/>
      <c r="G308" s="87"/>
      <c r="H308" s="87"/>
      <c r="I308" s="87"/>
    </row>
    <row r="309" spans="1:9" ht="15" hidden="1" customHeight="1"/>
    <row r="310" spans="1:9" ht="36.75" hidden="1" customHeight="1">
      <c r="A310" t="e">
        <f>+#REF!</f>
        <v>#REF!</v>
      </c>
      <c r="B310" s="87" t="s">
        <v>176</v>
      </c>
      <c r="C310" s="87"/>
      <c r="D310" s="87"/>
      <c r="E310" s="87"/>
      <c r="F310" s="87"/>
      <c r="G310" s="87"/>
      <c r="H310" s="87"/>
      <c r="I310" s="87"/>
    </row>
    <row r="311" spans="1:9" ht="17.25" hidden="1" customHeight="1">
      <c r="C311" t="s">
        <v>38</v>
      </c>
      <c r="D311" t="s">
        <v>39</v>
      </c>
      <c r="E311" t="s">
        <v>45</v>
      </c>
      <c r="F311" t="s">
        <v>46</v>
      </c>
      <c r="G311" t="s">
        <v>40</v>
      </c>
      <c r="H311" t="s">
        <v>47</v>
      </c>
      <c r="I311" t="s">
        <v>48</v>
      </c>
    </row>
    <row r="312" spans="1:9" ht="17.25" hidden="1" customHeight="1">
      <c r="A312" t="s">
        <v>79</v>
      </c>
      <c r="B312" t="s">
        <v>80</v>
      </c>
      <c r="C312">
        <v>0.125</v>
      </c>
      <c r="D312" t="s">
        <v>15</v>
      </c>
      <c r="E312" t="e">
        <f>+PLAELE</f>
        <v>#REF!</v>
      </c>
      <c r="F312" t="e">
        <f>+E312*C312</f>
        <v>#REF!</v>
      </c>
    </row>
    <row r="313" spans="1:9" ht="17.25" hidden="1" customHeight="1">
      <c r="A313" t="s">
        <v>81</v>
      </c>
      <c r="B313" t="s">
        <v>82</v>
      </c>
      <c r="C313">
        <v>0.125</v>
      </c>
      <c r="D313" t="s">
        <v>15</v>
      </c>
      <c r="E313" t="e">
        <f>+_ETF315</f>
        <v>#REF!</v>
      </c>
      <c r="F313" t="e">
        <f>+E313*C313</f>
        <v>#REF!</v>
      </c>
    </row>
    <row r="314" spans="1:9" ht="17.25" hidden="1" customHeight="1">
      <c r="A314" t="s">
        <v>83</v>
      </c>
      <c r="B314" t="s">
        <v>84</v>
      </c>
      <c r="C314">
        <v>1.9E-2</v>
      </c>
      <c r="D314" t="s">
        <v>37</v>
      </c>
      <c r="E314" t="e">
        <f>+GASO</f>
        <v>#REF!</v>
      </c>
      <c r="I314" t="e">
        <f>+E314*C314</f>
        <v>#REF!</v>
      </c>
    </row>
    <row r="315" spans="1:9" ht="17.25" hidden="1" customHeight="1">
      <c r="A315" t="s">
        <v>85</v>
      </c>
      <c r="B315" t="s">
        <v>86</v>
      </c>
      <c r="C315">
        <v>0.04</v>
      </c>
      <c r="D315" t="s">
        <v>11</v>
      </c>
      <c r="E315" t="e">
        <f>+ESTOP</f>
        <v>#REF!</v>
      </c>
      <c r="I315" t="e">
        <f>+E315*C315</f>
        <v>#REF!</v>
      </c>
    </row>
    <row r="316" spans="1:9" ht="17.25" hidden="1" customHeight="1">
      <c r="A316" t="s">
        <v>54</v>
      </c>
      <c r="B316" t="e">
        <f>IF(presta&gt;0,"OFICIAL (INCLUYE "&amp;""&amp;presta*100&amp;"% PRESTACIONES)",0)</f>
        <v>#REF!</v>
      </c>
      <c r="C316">
        <v>0.125</v>
      </c>
      <c r="D316" t="s">
        <v>15</v>
      </c>
      <c r="E316" t="e">
        <f>+OFICI</f>
        <v>#REF!</v>
      </c>
      <c r="H316" t="e">
        <f>+E316*C316</f>
        <v>#REF!</v>
      </c>
    </row>
    <row r="317" spans="1:9" ht="17.25" hidden="1" customHeight="1">
      <c r="A317" t="s">
        <v>55</v>
      </c>
      <c r="B317" t="e">
        <f>IF(presta&gt;0,"AYUD. ENTENDIDO (INCLUYE "&amp;""&amp;presta*100&amp;"% PRESTACIONES)",0)</f>
        <v>#REF!</v>
      </c>
      <c r="C317">
        <v>0.125</v>
      </c>
      <c r="D317" t="s">
        <v>15</v>
      </c>
      <c r="E317" t="e">
        <f>+AYUDA</f>
        <v>#REF!</v>
      </c>
      <c r="H317" t="e">
        <f>+E317*C317</f>
        <v>#REF!</v>
      </c>
    </row>
    <row r="318" spans="1:9" ht="17.25" hidden="1" customHeight="1">
      <c r="A318" t="s">
        <v>49</v>
      </c>
      <c r="B318" t="s">
        <v>50</v>
      </c>
      <c r="C318">
        <v>1</v>
      </c>
      <c r="D318" t="s">
        <v>51</v>
      </c>
      <c r="E318" t="e">
        <f>+H319*0.05</f>
        <v>#REF!</v>
      </c>
      <c r="I318" t="e">
        <f>+E318*C318</f>
        <v>#REF!</v>
      </c>
    </row>
    <row r="319" spans="1:9" ht="17.25" hidden="1" customHeight="1">
      <c r="A319" t="s">
        <v>52</v>
      </c>
      <c r="B319" t="e">
        <f>ROUND(SUM(F319:I319),0)</f>
        <v>#REF!</v>
      </c>
      <c r="F319" t="e">
        <f>+SUM(F312:F318)</f>
        <v>#REF!</v>
      </c>
      <c r="G319">
        <f>+SUM(G312:G318)</f>
        <v>0</v>
      </c>
      <c r="H319" t="e">
        <f>+SUM(H312:H318)</f>
        <v>#REF!</v>
      </c>
      <c r="I319" t="e">
        <f>+SUM(I312:I318)</f>
        <v>#REF!</v>
      </c>
    </row>
    <row r="320" spans="1:9" ht="17.25" hidden="1" customHeight="1">
      <c r="A320" t="s">
        <v>53</v>
      </c>
      <c r="B320" t="e">
        <f>+B319</f>
        <v>#REF!</v>
      </c>
      <c r="C320" t="s">
        <v>13</v>
      </c>
    </row>
    <row r="321" spans="1:9" ht="17.25" hidden="1" customHeight="1"/>
    <row r="322" spans="1:9" ht="37.5" hidden="1" customHeight="1">
      <c r="A322" t="e">
        <f>+#REF!</f>
        <v>#REF!</v>
      </c>
      <c r="B322" s="87" t="s">
        <v>177</v>
      </c>
      <c r="C322" s="87"/>
      <c r="D322" s="87"/>
      <c r="E322" s="87"/>
      <c r="F322" s="87"/>
      <c r="G322" s="87"/>
      <c r="H322" s="87"/>
      <c r="I322" s="87"/>
    </row>
    <row r="323" spans="1:9" ht="17.25" hidden="1" customHeight="1">
      <c r="C323" t="s">
        <v>38</v>
      </c>
      <c r="D323" t="s">
        <v>39</v>
      </c>
      <c r="E323" t="s">
        <v>45</v>
      </c>
      <c r="F323" t="s">
        <v>46</v>
      </c>
      <c r="G323" t="s">
        <v>40</v>
      </c>
      <c r="H323" t="s">
        <v>47</v>
      </c>
      <c r="I323" t="s">
        <v>48</v>
      </c>
    </row>
    <row r="324" spans="1:9" ht="17.25" hidden="1" customHeight="1">
      <c r="A324" t="s">
        <v>89</v>
      </c>
      <c r="B324" t="s">
        <v>178</v>
      </c>
      <c r="C324">
        <v>1</v>
      </c>
      <c r="D324" t="s">
        <v>13</v>
      </c>
      <c r="E324">
        <f>55000*1.16</f>
        <v>63799.999999999993</v>
      </c>
      <c r="G324">
        <f>+E324*C324</f>
        <v>63799.999999999993</v>
      </c>
    </row>
    <row r="325" spans="1:9" ht="17.25" hidden="1" customHeight="1">
      <c r="B325" t="s">
        <v>90</v>
      </c>
      <c r="C325">
        <v>1</v>
      </c>
      <c r="D325" t="s">
        <v>35</v>
      </c>
      <c r="E325">
        <f>80000*1.16</f>
        <v>92800</v>
      </c>
      <c r="G325">
        <f>+E325*C325</f>
        <v>92800</v>
      </c>
    </row>
    <row r="326" spans="1:9" ht="17.25" hidden="1" customHeight="1">
      <c r="B326" t="s">
        <v>179</v>
      </c>
      <c r="C326">
        <v>1</v>
      </c>
      <c r="D326" t="s">
        <v>35</v>
      </c>
      <c r="E326">
        <f>56000*1.16</f>
        <v>64959.999999999993</v>
      </c>
      <c r="G326">
        <f>+E326*C326</f>
        <v>64959.999999999993</v>
      </c>
    </row>
    <row r="327" spans="1:9" ht="17.25" hidden="1" customHeight="1">
      <c r="A327" t="s">
        <v>56</v>
      </c>
      <c r="B327" t="s">
        <v>57</v>
      </c>
      <c r="C327">
        <v>1.1999999999999999E-3</v>
      </c>
      <c r="D327" t="s">
        <v>51</v>
      </c>
      <c r="E327" t="e">
        <f>+VIAJE</f>
        <v>#REF!</v>
      </c>
      <c r="I327" t="e">
        <f>+E327*C327</f>
        <v>#REF!</v>
      </c>
    </row>
    <row r="328" spans="1:9" ht="17.25" hidden="1" customHeight="1">
      <c r="A328" t="s">
        <v>52</v>
      </c>
      <c r="B328" t="e">
        <f>ROUND(SUM(F328:I328),0)</f>
        <v>#REF!</v>
      </c>
      <c r="F328">
        <f>+SUM(F324:F327)</f>
        <v>0</v>
      </c>
      <c r="G328">
        <f>+SUM(G324:G327)</f>
        <v>221560</v>
      </c>
      <c r="H328">
        <f>+SUM(H324:H327)</f>
        <v>0</v>
      </c>
      <c r="I328" t="e">
        <f>+SUM(I324:I327)</f>
        <v>#REF!</v>
      </c>
    </row>
    <row r="329" spans="1:9" ht="17.25" hidden="1" customHeight="1">
      <c r="A329" t="s">
        <v>53</v>
      </c>
      <c r="B329" t="e">
        <f>+B328</f>
        <v>#REF!</v>
      </c>
      <c r="C329" t="s">
        <v>13</v>
      </c>
    </row>
    <row r="330" spans="1:9" ht="17.25" hidden="1" customHeight="1"/>
    <row r="331" spans="1:9" ht="17.25" hidden="1" customHeight="1">
      <c r="A331" t="e">
        <f>+#REF!</f>
        <v>#REF!</v>
      </c>
      <c r="B331" s="87" t="s">
        <v>180</v>
      </c>
      <c r="C331" s="87"/>
      <c r="D331" s="87"/>
      <c r="E331" s="87"/>
      <c r="F331" s="87"/>
      <c r="G331" s="87"/>
      <c r="H331" s="87"/>
      <c r="I331" s="87"/>
    </row>
    <row r="332" spans="1:9" ht="17.25" hidden="1" customHeight="1">
      <c r="C332" t="s">
        <v>38</v>
      </c>
      <c r="D332" t="s">
        <v>39</v>
      </c>
      <c r="E332" t="s">
        <v>45</v>
      </c>
      <c r="F332" t="s">
        <v>46</v>
      </c>
      <c r="G332" t="s">
        <v>40</v>
      </c>
      <c r="H332" t="s">
        <v>47</v>
      </c>
      <c r="I332" t="s">
        <v>48</v>
      </c>
    </row>
    <row r="333" spans="1:9" ht="17.25" hidden="1" customHeight="1">
      <c r="A333" t="s">
        <v>54</v>
      </c>
      <c r="B333" t="s">
        <v>121</v>
      </c>
      <c r="C333">
        <v>0.125</v>
      </c>
      <c r="D333" t="s">
        <v>15</v>
      </c>
      <c r="E333" t="e">
        <f>+OFICI</f>
        <v>#REF!</v>
      </c>
      <c r="H333" t="e">
        <f>+E333*C333</f>
        <v>#REF!</v>
      </c>
    </row>
    <row r="334" spans="1:9" ht="17.25" hidden="1" customHeight="1">
      <c r="A334" t="s">
        <v>55</v>
      </c>
      <c r="B334" t="s">
        <v>122</v>
      </c>
      <c r="C334">
        <v>0.125</v>
      </c>
      <c r="D334" t="s">
        <v>15</v>
      </c>
      <c r="E334" t="e">
        <f>+AYUDA</f>
        <v>#REF!</v>
      </c>
      <c r="H334" t="e">
        <f>+E334*C334</f>
        <v>#REF!</v>
      </c>
    </row>
    <row r="335" spans="1:9" ht="17.25" hidden="1" customHeight="1">
      <c r="A335" t="s">
        <v>49</v>
      </c>
      <c r="B335" t="s">
        <v>50</v>
      </c>
      <c r="C335">
        <v>1</v>
      </c>
      <c r="D335" t="s">
        <v>51</v>
      </c>
      <c r="E335">
        <v>615.50447291666694</v>
      </c>
      <c r="I335">
        <f>+E335*C335</f>
        <v>615.50447291666694</v>
      </c>
    </row>
    <row r="336" spans="1:9" ht="17.25" hidden="1" customHeight="1">
      <c r="A336" t="s">
        <v>52</v>
      </c>
      <c r="B336" t="e">
        <f>+SUM(C336:I336)</f>
        <v>#REF!</v>
      </c>
      <c r="F336">
        <f>SUM(F333:F335)</f>
        <v>0</v>
      </c>
      <c r="G336">
        <f>SUM(G333:G335)</f>
        <v>0</v>
      </c>
      <c r="H336" t="e">
        <f>SUM(H333:H335)</f>
        <v>#REF!</v>
      </c>
      <c r="I336">
        <f>SUM(I333:I335)</f>
        <v>615.50447291666694</v>
      </c>
    </row>
    <row r="337" spans="1:9" ht="17.25" hidden="1" customHeight="1">
      <c r="A337" t="s">
        <v>53</v>
      </c>
      <c r="B337" t="e">
        <f>+B336</f>
        <v>#REF!</v>
      </c>
      <c r="C337" t="s">
        <v>35</v>
      </c>
    </row>
    <row r="338" spans="1:9" ht="17.25" hidden="1" customHeight="1"/>
    <row r="339" spans="1:9" ht="17.25" hidden="1" customHeight="1">
      <c r="A339" t="e">
        <f>+#REF!</f>
        <v>#REF!</v>
      </c>
      <c r="B339" s="87" t="s">
        <v>181</v>
      </c>
      <c r="C339" s="87"/>
      <c r="D339" s="87"/>
      <c r="E339" s="87"/>
      <c r="F339" s="87"/>
      <c r="G339" s="87"/>
      <c r="H339" s="87"/>
      <c r="I339" s="87"/>
    </row>
    <row r="340" spans="1:9" ht="17.25" hidden="1" customHeight="1">
      <c r="C340" t="s">
        <v>38</v>
      </c>
      <c r="D340" t="s">
        <v>39</v>
      </c>
      <c r="E340" t="s">
        <v>45</v>
      </c>
      <c r="F340" t="s">
        <v>46</v>
      </c>
      <c r="G340" t="s">
        <v>40</v>
      </c>
      <c r="H340" t="s">
        <v>47</v>
      </c>
      <c r="I340" t="s">
        <v>48</v>
      </c>
    </row>
    <row r="341" spans="1:9" ht="17.25" hidden="1" customHeight="1">
      <c r="B341" t="s">
        <v>182</v>
      </c>
      <c r="C341">
        <v>1</v>
      </c>
      <c r="D341" t="s">
        <v>13</v>
      </c>
      <c r="E341">
        <f>32083*1.16</f>
        <v>37216.28</v>
      </c>
      <c r="G341">
        <f>+E341*C341</f>
        <v>37216.28</v>
      </c>
    </row>
    <row r="342" spans="1:9" ht="17.25" hidden="1" customHeight="1">
      <c r="A342" t="s">
        <v>56</v>
      </c>
      <c r="B342" t="s">
        <v>57</v>
      </c>
      <c r="C342">
        <v>2E-3</v>
      </c>
      <c r="D342" t="s">
        <v>51</v>
      </c>
      <c r="E342" t="e">
        <f>+VIAJE</f>
        <v>#REF!</v>
      </c>
      <c r="I342" t="e">
        <f>+E342*C342</f>
        <v>#REF!</v>
      </c>
    </row>
    <row r="343" spans="1:9" ht="17.25" hidden="1" customHeight="1">
      <c r="A343" t="s">
        <v>52</v>
      </c>
      <c r="B343" t="e">
        <f>+SUM(C343:I343)</f>
        <v>#REF!</v>
      </c>
      <c r="F343">
        <f>SUM(F341:F342)</f>
        <v>0</v>
      </c>
      <c r="G343">
        <f>SUM(G341:G342)</f>
        <v>37216.28</v>
      </c>
      <c r="H343">
        <f>SUM(H341:H342)</f>
        <v>0</v>
      </c>
      <c r="I343" t="e">
        <f>SUM(I341:I342)</f>
        <v>#REF!</v>
      </c>
    </row>
    <row r="344" spans="1:9" ht="17.25" hidden="1" customHeight="1">
      <c r="A344" t="s">
        <v>53</v>
      </c>
      <c r="B344" t="e">
        <f>+B343</f>
        <v>#REF!</v>
      </c>
      <c r="C344" t="s">
        <v>35</v>
      </c>
    </row>
    <row r="345" spans="1:9" ht="17.25" hidden="1" customHeight="1"/>
    <row r="346" spans="1:9" ht="17.25" hidden="1" customHeight="1">
      <c r="A346" s="87" t="s">
        <v>183</v>
      </c>
      <c r="B346" s="87"/>
      <c r="C346" s="87"/>
      <c r="D346" s="87"/>
      <c r="E346" s="87"/>
      <c r="F346" s="87"/>
      <c r="G346" s="87"/>
      <c r="H346" s="87"/>
      <c r="I346" s="87"/>
    </row>
    <row r="347" spans="1:9" ht="17.25" hidden="1" customHeight="1"/>
    <row r="348" spans="1:9" ht="33.75" hidden="1" customHeight="1">
      <c r="A348" t="e">
        <f>+#REF!</f>
        <v>#REF!</v>
      </c>
      <c r="B348" s="87" t="s">
        <v>184</v>
      </c>
      <c r="C348" s="87"/>
      <c r="D348" s="87"/>
      <c r="E348" s="87"/>
      <c r="F348" s="87"/>
      <c r="G348" s="87"/>
      <c r="H348" s="87"/>
      <c r="I348" s="87"/>
    </row>
    <row r="349" spans="1:9" ht="15" hidden="1" customHeight="1">
      <c r="C349" t="s">
        <v>38</v>
      </c>
      <c r="D349" t="s">
        <v>39</v>
      </c>
      <c r="E349" t="s">
        <v>45</v>
      </c>
      <c r="F349" t="s">
        <v>46</v>
      </c>
      <c r="G349" t="s">
        <v>40</v>
      </c>
      <c r="H349" t="s">
        <v>47</v>
      </c>
      <c r="I349" t="s">
        <v>48</v>
      </c>
    </row>
    <row r="350" spans="1:9" ht="15" hidden="1" customHeight="1">
      <c r="A350" t="s">
        <v>49</v>
      </c>
      <c r="B350" t="s">
        <v>50</v>
      </c>
      <c r="C350">
        <v>1</v>
      </c>
      <c r="D350" t="s">
        <v>51</v>
      </c>
      <c r="E350" t="e">
        <f>+H363*0.05</f>
        <v>#REF!</v>
      </c>
      <c r="I350" t="e">
        <f>+E350*C350</f>
        <v>#REF!</v>
      </c>
    </row>
    <row r="351" spans="1:9" ht="15" hidden="1" customHeight="1">
      <c r="A351" t="s">
        <v>185</v>
      </c>
      <c r="B351" t="s">
        <v>186</v>
      </c>
      <c r="C351">
        <v>0.86</v>
      </c>
      <c r="D351" t="s">
        <v>42</v>
      </c>
      <c r="E351" t="e">
        <f>+TGALV</f>
        <v>#REF!</v>
      </c>
      <c r="G351" t="e">
        <f t="shared" ref="G351:G356" si="0">+E351*C351</f>
        <v>#REF!</v>
      </c>
    </row>
    <row r="352" spans="1:9" ht="15" hidden="1" customHeight="1">
      <c r="A352" t="s">
        <v>187</v>
      </c>
      <c r="B352" t="s">
        <v>188</v>
      </c>
      <c r="C352">
        <v>5.8999999999999997E-2</v>
      </c>
      <c r="D352" t="s">
        <v>31</v>
      </c>
      <c r="E352" t="e">
        <f>+ALANR</f>
        <v>#REF!</v>
      </c>
      <c r="G352" t="e">
        <f t="shared" si="0"/>
        <v>#REF!</v>
      </c>
    </row>
    <row r="353" spans="1:9" ht="15" hidden="1" customHeight="1">
      <c r="A353" t="s">
        <v>74</v>
      </c>
      <c r="B353" t="s">
        <v>75</v>
      </c>
      <c r="C353">
        <v>1.62</v>
      </c>
      <c r="D353" t="s">
        <v>31</v>
      </c>
      <c r="E353" t="e">
        <f>+A60FI</f>
        <v>#REF!</v>
      </c>
      <c r="G353" t="e">
        <f t="shared" si="0"/>
        <v>#REF!</v>
      </c>
    </row>
    <row r="354" spans="1:9" ht="15" hidden="1" customHeight="1">
      <c r="A354" t="s">
        <v>73</v>
      </c>
      <c r="B354" t="s">
        <v>189</v>
      </c>
      <c r="C354">
        <v>10</v>
      </c>
      <c r="D354" t="s">
        <v>35</v>
      </c>
      <c r="E354" t="e">
        <f>+_BLO20</f>
        <v>#REF!</v>
      </c>
      <c r="G354" t="e">
        <f t="shared" si="0"/>
        <v>#REF!</v>
      </c>
    </row>
    <row r="355" spans="1:9" ht="15" hidden="1" customHeight="1">
      <c r="A355" t="s">
        <v>190</v>
      </c>
      <c r="B355" t="s">
        <v>191</v>
      </c>
      <c r="C355">
        <v>1.7999999999999999E-2</v>
      </c>
      <c r="D355" t="s">
        <v>192</v>
      </c>
      <c r="E355" t="e">
        <f>+ALPUA</f>
        <v>#REF!</v>
      </c>
      <c r="G355" t="e">
        <f t="shared" si="0"/>
        <v>#REF!</v>
      </c>
    </row>
    <row r="356" spans="1:9" ht="15" hidden="1" customHeight="1">
      <c r="A356" t="s">
        <v>193</v>
      </c>
      <c r="B356" t="s">
        <v>194</v>
      </c>
      <c r="C356">
        <v>1</v>
      </c>
      <c r="D356" t="s">
        <v>12</v>
      </c>
      <c r="E356" t="e">
        <f>+MC4CM</f>
        <v>#REF!</v>
      </c>
      <c r="G356" t="e">
        <f t="shared" si="0"/>
        <v>#REF!</v>
      </c>
    </row>
    <row r="357" spans="1:9" ht="15" hidden="1" customHeight="1">
      <c r="A357" t="s">
        <v>56</v>
      </c>
      <c r="B357" t="s">
        <v>57</v>
      </c>
      <c r="C357">
        <v>0.03</v>
      </c>
      <c r="D357" t="s">
        <v>36</v>
      </c>
      <c r="E357" t="e">
        <f>+VIAJE</f>
        <v>#REF!</v>
      </c>
      <c r="I357" t="e">
        <f>+E357*C357</f>
        <v>#REF!</v>
      </c>
    </row>
    <row r="358" spans="1:9" ht="15" hidden="1" customHeight="1">
      <c r="A358" t="s">
        <v>76</v>
      </c>
      <c r="B358" t="s">
        <v>77</v>
      </c>
      <c r="C358">
        <v>1</v>
      </c>
      <c r="D358" t="s">
        <v>13</v>
      </c>
      <c r="E358">
        <v>20000</v>
      </c>
      <c r="I358">
        <f>+E358*C358</f>
        <v>20000</v>
      </c>
    </row>
    <row r="359" spans="1:9" ht="15" hidden="1" customHeight="1">
      <c r="A359" t="s">
        <v>54</v>
      </c>
      <c r="B359" t="e">
        <f>IF(presta&gt;0,"OFICIAL (INCLUYE "&amp;""&amp;presta*100&amp;"% PRESTACIONES)",0)</f>
        <v>#REF!</v>
      </c>
      <c r="C359">
        <v>0.25</v>
      </c>
      <c r="D359" t="s">
        <v>15</v>
      </c>
      <c r="E359" t="e">
        <f>+OFICI</f>
        <v>#REF!</v>
      </c>
      <c r="H359" t="e">
        <f>+E359*C359</f>
        <v>#REF!</v>
      </c>
    </row>
    <row r="360" spans="1:9" ht="15" hidden="1" customHeight="1">
      <c r="A360" t="s">
        <v>55</v>
      </c>
      <c r="B360" t="e">
        <f>IF(presta&gt;0,"AYUD. ENTENDIDO (INCLUYE "&amp;""&amp;presta*100&amp;"% PRESTACIONES)",0)</f>
        <v>#REF!</v>
      </c>
      <c r="C360">
        <v>0.25</v>
      </c>
      <c r="D360" t="s">
        <v>15</v>
      </c>
      <c r="E360" t="e">
        <f>+AYUDA</f>
        <v>#REF!</v>
      </c>
      <c r="H360" t="e">
        <f>+E360*C360</f>
        <v>#REF!</v>
      </c>
    </row>
    <row r="361" spans="1:9" ht="15" hidden="1" customHeight="1">
      <c r="A361" t="s">
        <v>78</v>
      </c>
      <c r="B361" t="s">
        <v>195</v>
      </c>
      <c r="C361">
        <v>3.9E-2</v>
      </c>
      <c r="D361" t="s">
        <v>18</v>
      </c>
      <c r="E361" t="e">
        <f>+M240K</f>
        <v>#REF!</v>
      </c>
      <c r="G361" t="e">
        <f>+E361*C361</f>
        <v>#REF!</v>
      </c>
    </row>
    <row r="362" spans="1:9" ht="15" hidden="1" customHeight="1">
      <c r="A362" t="s">
        <v>168</v>
      </c>
      <c r="B362" t="s">
        <v>159</v>
      </c>
      <c r="C362">
        <v>6.4000000000000001E-2</v>
      </c>
      <c r="D362" t="s">
        <v>18</v>
      </c>
      <c r="E362" t="e">
        <f>+CT210KG</f>
        <v>#REF!</v>
      </c>
      <c r="G362" t="e">
        <f>+E362*C362</f>
        <v>#REF!</v>
      </c>
    </row>
    <row r="363" spans="1:9" ht="15" hidden="1" customHeight="1">
      <c r="A363" t="s">
        <v>52</v>
      </c>
      <c r="B363" t="e">
        <f>SUM(F363:I363)</f>
        <v>#REF!</v>
      </c>
      <c r="F363">
        <f>+SUM(F350:F362)</f>
        <v>0</v>
      </c>
      <c r="G363" t="e">
        <f>+SUM(G350:G362)</f>
        <v>#REF!</v>
      </c>
      <c r="H363" t="e">
        <f>+SUM(H350:H362)</f>
        <v>#REF!</v>
      </c>
      <c r="I363" t="e">
        <f>+SUM(I350:I362)</f>
        <v>#REF!</v>
      </c>
    </row>
    <row r="364" spans="1:9" ht="15" hidden="1" customHeight="1">
      <c r="A364" t="s">
        <v>53</v>
      </c>
      <c r="B364" t="e">
        <f>+B363</f>
        <v>#REF!</v>
      </c>
      <c r="C364" t="s">
        <v>13</v>
      </c>
    </row>
    <row r="365" spans="1:9" ht="15" hidden="1" customHeight="1"/>
    <row r="366" spans="1:9" ht="15" hidden="1" customHeight="1">
      <c r="A366" t="e">
        <f>+#REF!</f>
        <v>#REF!</v>
      </c>
      <c r="B366" s="87" t="s">
        <v>196</v>
      </c>
      <c r="C366" s="87"/>
      <c r="D366" s="87"/>
      <c r="E366" s="87"/>
      <c r="F366" s="87"/>
      <c r="G366" s="87"/>
      <c r="H366" s="87"/>
      <c r="I366" s="87"/>
    </row>
    <row r="367" spans="1:9" ht="15" hidden="1" customHeight="1">
      <c r="C367" t="s">
        <v>38</v>
      </c>
      <c r="D367" t="s">
        <v>39</v>
      </c>
      <c r="E367" t="s">
        <v>45</v>
      </c>
      <c r="F367" t="s">
        <v>46</v>
      </c>
      <c r="G367" t="s">
        <v>40</v>
      </c>
      <c r="H367" t="s">
        <v>47</v>
      </c>
      <c r="I367" t="s">
        <v>48</v>
      </c>
    </row>
    <row r="368" spans="1:9" ht="14.4" hidden="1">
      <c r="A368" t="s">
        <v>197</v>
      </c>
      <c r="B368" t="s">
        <v>198</v>
      </c>
      <c r="C368">
        <v>1</v>
      </c>
      <c r="D368" t="s">
        <v>35</v>
      </c>
      <c r="E368">
        <v>827100</v>
      </c>
      <c r="G368">
        <f>+E368*C368</f>
        <v>827100</v>
      </c>
    </row>
    <row r="369" spans="1:9" ht="14.4" hidden="1">
      <c r="A369" t="s">
        <v>199</v>
      </c>
      <c r="B369" t="s">
        <v>200</v>
      </c>
      <c r="C369">
        <v>1</v>
      </c>
      <c r="D369" t="s">
        <v>201</v>
      </c>
      <c r="E369" t="e">
        <f>+CHAPA</f>
        <v>#REF!</v>
      </c>
      <c r="G369" t="e">
        <f>+E369*C369</f>
        <v>#REF!</v>
      </c>
    </row>
    <row r="370" spans="1:9" ht="14.4" hidden="1">
      <c r="A370" t="s">
        <v>202</v>
      </c>
      <c r="B370" t="s">
        <v>203</v>
      </c>
      <c r="C370">
        <v>0.3</v>
      </c>
      <c r="D370" t="s">
        <v>37</v>
      </c>
      <c r="E370" t="e">
        <f>+PINBAR</f>
        <v>#REF!</v>
      </c>
      <c r="G370" t="e">
        <f>+E370*C370</f>
        <v>#REF!</v>
      </c>
    </row>
    <row r="371" spans="1:9" ht="15.75" hidden="1" customHeight="1">
      <c r="A371" t="s">
        <v>55</v>
      </c>
      <c r="B371" t="e">
        <f>IF(presta&gt;0,"AYUD. ENTENDIDO (INCLUYE "&amp;""&amp;presta*100&amp;"% PRESTACIONES)",0)</f>
        <v>#REF!</v>
      </c>
      <c r="C371">
        <v>6.25E-2</v>
      </c>
      <c r="D371" t="s">
        <v>15</v>
      </c>
      <c r="E371" t="e">
        <f>+AYUDA</f>
        <v>#REF!</v>
      </c>
      <c r="H371" t="e">
        <f>+E371*C371</f>
        <v>#REF!</v>
      </c>
    </row>
    <row r="372" spans="1:9" ht="15.75" hidden="1" customHeight="1">
      <c r="A372" t="s">
        <v>49</v>
      </c>
      <c r="B372" t="s">
        <v>50</v>
      </c>
      <c r="C372">
        <v>1</v>
      </c>
      <c r="D372" t="s">
        <v>51</v>
      </c>
      <c r="E372" t="e">
        <f>+H374*0.05</f>
        <v>#REF!</v>
      </c>
      <c r="I372" t="e">
        <f>+E372*C372</f>
        <v>#REF!</v>
      </c>
    </row>
    <row r="373" spans="1:9" ht="14.4" hidden="1">
      <c r="A373" t="s">
        <v>204</v>
      </c>
      <c r="B373" t="s">
        <v>205</v>
      </c>
      <c r="C373">
        <v>10</v>
      </c>
      <c r="D373" t="s">
        <v>35</v>
      </c>
      <c r="E373" t="e">
        <f>+TORNI</f>
        <v>#REF!</v>
      </c>
      <c r="G373" t="e">
        <f>+E373*C373</f>
        <v>#REF!</v>
      </c>
    </row>
    <row r="374" spans="1:9" ht="15.75" hidden="1" customHeight="1">
      <c r="A374" t="s">
        <v>52</v>
      </c>
      <c r="B374" t="e">
        <f>ROUND(SUM(F374:I374),0)</f>
        <v>#REF!</v>
      </c>
      <c r="F374">
        <f>+SUM(F368:F373)</f>
        <v>0</v>
      </c>
      <c r="G374" t="e">
        <f>+SUM(G368:G373)</f>
        <v>#REF!</v>
      </c>
      <c r="H374" t="e">
        <f>+SUM(H368:H373)</f>
        <v>#REF!</v>
      </c>
      <c r="I374" t="e">
        <f>+SUM(I368:I373)</f>
        <v>#REF!</v>
      </c>
    </row>
    <row r="375" spans="1:9" ht="15.75" hidden="1" customHeight="1">
      <c r="A375" t="s">
        <v>53</v>
      </c>
      <c r="B375" t="e">
        <f>+B374</f>
        <v>#REF!</v>
      </c>
      <c r="C375" t="s">
        <v>35</v>
      </c>
    </row>
    <row r="376" spans="1:9" ht="15.75" hidden="1" customHeight="1"/>
    <row r="377" spans="1:9" ht="15" hidden="1" customHeight="1">
      <c r="A377" t="e">
        <f>+#REF!</f>
        <v>#REF!</v>
      </c>
      <c r="B377" s="87" t="s">
        <v>206</v>
      </c>
      <c r="C377" s="87"/>
      <c r="D377" s="87"/>
      <c r="E377" s="87"/>
      <c r="F377" s="87"/>
      <c r="G377" s="87"/>
      <c r="H377" s="87"/>
      <c r="I377" s="87"/>
    </row>
    <row r="378" spans="1:9" ht="15" hidden="1" customHeight="1">
      <c r="C378" t="s">
        <v>38</v>
      </c>
      <c r="D378" t="s">
        <v>39</v>
      </c>
      <c r="E378" t="s">
        <v>45</v>
      </c>
      <c r="F378" t="s">
        <v>46</v>
      </c>
      <c r="G378" t="s">
        <v>40</v>
      </c>
      <c r="H378" t="s">
        <v>47</v>
      </c>
      <c r="I378" t="s">
        <v>48</v>
      </c>
    </row>
    <row r="379" spans="1:9" ht="15" hidden="1" customHeight="1">
      <c r="A379" t="s">
        <v>97</v>
      </c>
      <c r="B379" t="s">
        <v>98</v>
      </c>
      <c r="C379">
        <v>0.45</v>
      </c>
      <c r="D379" t="s">
        <v>18</v>
      </c>
      <c r="E379" t="e">
        <f>+CT245KG</f>
        <v>#REF!</v>
      </c>
      <c r="G379" t="e">
        <f>+E379*C379</f>
        <v>#REF!</v>
      </c>
    </row>
    <row r="380" spans="1:9" ht="15" hidden="1" customHeight="1">
      <c r="A380" t="s">
        <v>64</v>
      </c>
      <c r="B380" t="s">
        <v>99</v>
      </c>
      <c r="C380">
        <v>1</v>
      </c>
      <c r="D380" t="s">
        <v>18</v>
      </c>
      <c r="E380" t="e">
        <f>+CT140KG</f>
        <v>#REF!</v>
      </c>
      <c r="G380" t="e">
        <f>+E380*C380</f>
        <v>#REF!</v>
      </c>
    </row>
    <row r="381" spans="1:9" ht="15" hidden="1" customHeight="1">
      <c r="A381" t="s">
        <v>74</v>
      </c>
      <c r="B381" t="s">
        <v>75</v>
      </c>
      <c r="C381">
        <v>90</v>
      </c>
      <c r="D381" t="s">
        <v>11</v>
      </c>
      <c r="E381" t="e">
        <f>+A60FI</f>
        <v>#REF!</v>
      </c>
      <c r="G381" t="e">
        <f>+E381*C381</f>
        <v>#REF!</v>
      </c>
    </row>
    <row r="382" spans="1:9" ht="15" hidden="1" customHeight="1">
      <c r="B382" t="s">
        <v>100</v>
      </c>
      <c r="C382">
        <v>80</v>
      </c>
      <c r="D382" t="s">
        <v>58</v>
      </c>
      <c r="E382" t="e">
        <f>+_BLO20</f>
        <v>#REF!</v>
      </c>
      <c r="F382" t="e">
        <f>+E382*C382</f>
        <v>#REF!</v>
      </c>
    </row>
    <row r="383" spans="1:9" ht="15" hidden="1" customHeight="1">
      <c r="B383" t="s">
        <v>101</v>
      </c>
      <c r="C383">
        <v>2</v>
      </c>
      <c r="D383" t="s">
        <v>39</v>
      </c>
      <c r="E383">
        <v>100000</v>
      </c>
      <c r="G383">
        <f>+E383*C383</f>
        <v>200000</v>
      </c>
    </row>
    <row r="384" spans="1:9" ht="15" hidden="1" customHeight="1">
      <c r="A384" t="s">
        <v>55</v>
      </c>
      <c r="B384" t="e">
        <f>IF(presta&gt;0,"AYUD. ENTENDIDO (INCLUYE "&amp;""&amp;presta*100&amp;"% PRESTACIONES)",0)</f>
        <v>#REF!</v>
      </c>
      <c r="C384">
        <v>3</v>
      </c>
      <c r="D384" t="s">
        <v>15</v>
      </c>
      <c r="E384" t="e">
        <f>+AYUDA</f>
        <v>#REF!</v>
      </c>
      <c r="H384" t="e">
        <f>+E384*C384</f>
        <v>#REF!</v>
      </c>
    </row>
    <row r="385" spans="1:9" ht="15" hidden="1" customHeight="1">
      <c r="A385" t="s">
        <v>54</v>
      </c>
      <c r="B385" t="e">
        <f>IF(presta&gt;0,"OFICIAL (INCLUYE "&amp;""&amp;presta*100&amp;"% PRESTACIONES)",0)</f>
        <v>#REF!</v>
      </c>
      <c r="C385">
        <v>1</v>
      </c>
      <c r="D385" t="s">
        <v>15</v>
      </c>
      <c r="E385" t="e">
        <f>+OFICI</f>
        <v>#REF!</v>
      </c>
      <c r="H385" t="e">
        <f>+E385*C385</f>
        <v>#REF!</v>
      </c>
    </row>
    <row r="386" spans="1:9" ht="15" hidden="1" customHeight="1">
      <c r="A386" t="s">
        <v>49</v>
      </c>
      <c r="B386" t="s">
        <v>50</v>
      </c>
      <c r="C386">
        <v>1</v>
      </c>
      <c r="D386" t="s">
        <v>51</v>
      </c>
      <c r="E386" t="e">
        <f>+H389*0.05</f>
        <v>#REF!</v>
      </c>
      <c r="I386" t="e">
        <f>+E386*C386</f>
        <v>#REF!</v>
      </c>
    </row>
    <row r="387" spans="1:9" ht="15" hidden="1" customHeight="1">
      <c r="A387" t="s">
        <v>76</v>
      </c>
      <c r="B387" t="s">
        <v>77</v>
      </c>
      <c r="C387">
        <v>20</v>
      </c>
      <c r="D387" t="s">
        <v>13</v>
      </c>
      <c r="E387">
        <v>2000</v>
      </c>
      <c r="I387">
        <f>+E387*C387</f>
        <v>40000</v>
      </c>
    </row>
    <row r="388" spans="1:9" ht="15" hidden="1" customHeight="1">
      <c r="A388" t="s">
        <v>65</v>
      </c>
      <c r="B388" t="s">
        <v>66</v>
      </c>
      <c r="C388">
        <v>11</v>
      </c>
      <c r="D388" t="s">
        <v>51</v>
      </c>
      <c r="E388" t="e">
        <f>+TRANS</f>
        <v>#REF!</v>
      </c>
      <c r="I388" t="e">
        <f>+E388*C388</f>
        <v>#REF!</v>
      </c>
    </row>
    <row r="389" spans="1:9" ht="15" hidden="1" customHeight="1">
      <c r="A389" t="s">
        <v>52</v>
      </c>
      <c r="B389" t="e">
        <f>SUM(F389:I389)</f>
        <v>#REF!</v>
      </c>
      <c r="F389" t="e">
        <f>+SUM(F379:F388)</f>
        <v>#REF!</v>
      </c>
      <c r="G389" t="e">
        <f>+SUM(G379:G388)</f>
        <v>#REF!</v>
      </c>
      <c r="H389" t="e">
        <f>+SUM(H379:H388)</f>
        <v>#REF!</v>
      </c>
      <c r="I389" t="e">
        <f>+SUM(I379:I388)</f>
        <v>#REF!</v>
      </c>
    </row>
    <row r="390" spans="1:9" ht="15" hidden="1" customHeight="1">
      <c r="A390" t="s">
        <v>53</v>
      </c>
      <c r="B390" t="e">
        <f>+B389</f>
        <v>#REF!</v>
      </c>
      <c r="C390" t="s">
        <v>58</v>
      </c>
    </row>
    <row r="391" spans="1:9" ht="15" hidden="1" customHeight="1"/>
    <row r="392" spans="1:9" ht="15" hidden="1" customHeight="1">
      <c r="A392" t="e">
        <f>+#REF!</f>
        <v>#REF!</v>
      </c>
      <c r="B392" s="87" t="s">
        <v>207</v>
      </c>
      <c r="C392" s="87"/>
      <c r="D392" s="87"/>
      <c r="E392" s="87"/>
      <c r="F392" s="87"/>
      <c r="G392" s="87"/>
      <c r="H392" s="87"/>
      <c r="I392" s="87"/>
    </row>
    <row r="393" spans="1:9" ht="15" hidden="1" customHeight="1">
      <c r="C393" t="s">
        <v>38</v>
      </c>
      <c r="D393" t="s">
        <v>39</v>
      </c>
      <c r="E393" t="s">
        <v>45</v>
      </c>
      <c r="F393" t="s">
        <v>46</v>
      </c>
      <c r="G393" t="s">
        <v>40</v>
      </c>
      <c r="H393" t="s">
        <v>47</v>
      </c>
      <c r="I393" t="s">
        <v>48</v>
      </c>
    </row>
    <row r="394" spans="1:9" ht="15" hidden="1" customHeight="1">
      <c r="A394" t="s">
        <v>54</v>
      </c>
      <c r="B394" t="e">
        <f>IF(presta&gt;0,"OFICIAL (INCLUYE "&amp;""&amp;presta*100&amp;"% PRESTACIONES)",0)</f>
        <v>#REF!</v>
      </c>
      <c r="C394">
        <v>0.02</v>
      </c>
      <c r="D394" t="s">
        <v>15</v>
      </c>
      <c r="E394" t="e">
        <f>+OFICI</f>
        <v>#REF!</v>
      </c>
      <c r="H394" t="e">
        <f>+E394*C394</f>
        <v>#REF!</v>
      </c>
    </row>
    <row r="395" spans="1:9" ht="15" hidden="1" customHeight="1">
      <c r="A395" t="s">
        <v>55</v>
      </c>
      <c r="B395" t="e">
        <f>IF(presta&gt;0,"AYUD. ENTENDIDO (INCLUYE "&amp;""&amp;presta*100&amp;"% PRESTACIONES)",0)</f>
        <v>#REF!</v>
      </c>
      <c r="C395">
        <v>0.02</v>
      </c>
      <c r="D395" t="s">
        <v>15</v>
      </c>
      <c r="E395" t="e">
        <f>+AYUDA</f>
        <v>#REF!</v>
      </c>
      <c r="H395" t="e">
        <f>+E395*C395</f>
        <v>#REF!</v>
      </c>
    </row>
    <row r="396" spans="1:9" ht="15" hidden="1" customHeight="1">
      <c r="A396" t="s">
        <v>52</v>
      </c>
      <c r="B396" t="e">
        <f>SUM(F396:I396)</f>
        <v>#REF!</v>
      </c>
      <c r="F396">
        <f>SUM(F394:F395)</f>
        <v>0</v>
      </c>
      <c r="G396">
        <f>SUM(G394:G395)</f>
        <v>0</v>
      </c>
      <c r="H396" t="e">
        <f>SUM(H394:H395)</f>
        <v>#REF!</v>
      </c>
      <c r="I396">
        <f>SUM(I394:I395)</f>
        <v>0</v>
      </c>
    </row>
    <row r="397" spans="1:9" ht="15" hidden="1" customHeight="1">
      <c r="A397" t="s">
        <v>53</v>
      </c>
      <c r="B397" t="e">
        <f>+B396</f>
        <v>#REF!</v>
      </c>
      <c r="C397" t="s">
        <v>13</v>
      </c>
    </row>
    <row r="398" spans="1:9" ht="15" hidden="1" customHeight="1"/>
    <row r="399" spans="1:9" ht="15" hidden="1" customHeight="1">
      <c r="A399" t="e">
        <f>+#REF!</f>
        <v>#REF!</v>
      </c>
      <c r="B399" s="87" t="s">
        <v>208</v>
      </c>
      <c r="C399" s="87"/>
      <c r="D399" s="87"/>
      <c r="E399" s="87"/>
      <c r="F399" s="87"/>
      <c r="G399" s="87"/>
      <c r="H399" s="87"/>
      <c r="I399" s="87"/>
    </row>
    <row r="400" spans="1:9" ht="15" hidden="1" customHeight="1">
      <c r="C400" t="s">
        <v>38</v>
      </c>
      <c r="D400" t="s">
        <v>39</v>
      </c>
      <c r="E400" t="s">
        <v>45</v>
      </c>
      <c r="F400" t="s">
        <v>46</v>
      </c>
      <c r="G400" t="s">
        <v>40</v>
      </c>
      <c r="H400" t="s">
        <v>47</v>
      </c>
      <c r="I400" t="s">
        <v>48</v>
      </c>
    </row>
    <row r="401" spans="1:9" ht="15" hidden="1" customHeight="1">
      <c r="B401" t="s">
        <v>209</v>
      </c>
      <c r="C401">
        <v>1</v>
      </c>
      <c r="D401" t="s">
        <v>41</v>
      </c>
      <c r="E401">
        <v>59600</v>
      </c>
      <c r="G401">
        <f>+E401*C401</f>
        <v>59600</v>
      </c>
    </row>
    <row r="402" spans="1:9" ht="15" hidden="1" customHeight="1">
      <c r="B402" t="s">
        <v>210</v>
      </c>
      <c r="C402">
        <v>1</v>
      </c>
      <c r="D402" t="s">
        <v>41</v>
      </c>
      <c r="E402">
        <v>23200</v>
      </c>
      <c r="G402">
        <f>+E402*C402</f>
        <v>23200</v>
      </c>
    </row>
    <row r="403" spans="1:9" ht="15" hidden="1" customHeight="1">
      <c r="A403" t="s">
        <v>56</v>
      </c>
      <c r="B403" t="s">
        <v>57</v>
      </c>
      <c r="C403">
        <v>0.05</v>
      </c>
      <c r="D403" t="s">
        <v>51</v>
      </c>
      <c r="E403" t="e">
        <f>+VIAJE</f>
        <v>#REF!</v>
      </c>
      <c r="I403" t="e">
        <f>+E403*C403</f>
        <v>#REF!</v>
      </c>
    </row>
    <row r="404" spans="1:9" ht="15" hidden="1" customHeight="1">
      <c r="A404" t="s">
        <v>52</v>
      </c>
      <c r="B404" t="e">
        <f>SUM(F404:I404)</f>
        <v>#REF!</v>
      </c>
      <c r="F404">
        <f>SUM(F401:F403)</f>
        <v>0</v>
      </c>
      <c r="G404">
        <f>SUM(G401:G403)</f>
        <v>82800</v>
      </c>
      <c r="H404">
        <f>SUM(H401:H403)</f>
        <v>0</v>
      </c>
      <c r="I404" t="e">
        <f>SUM(I401:I403)</f>
        <v>#REF!</v>
      </c>
    </row>
    <row r="405" spans="1:9" ht="15" hidden="1" customHeight="1">
      <c r="A405" t="s">
        <v>53</v>
      </c>
      <c r="B405" t="e">
        <f>+B404</f>
        <v>#REF!</v>
      </c>
      <c r="C405" t="s">
        <v>13</v>
      </c>
    </row>
    <row r="406" spans="1:9" ht="15" hidden="1" customHeight="1"/>
    <row r="407" spans="1:9" ht="31.5" hidden="1" customHeight="1">
      <c r="A407" t="e">
        <f>+#REF!</f>
        <v>#REF!</v>
      </c>
      <c r="B407" s="87" t="s">
        <v>211</v>
      </c>
      <c r="C407" s="87"/>
      <c r="D407" s="87"/>
      <c r="E407" s="87"/>
      <c r="F407" s="87"/>
      <c r="G407" s="87"/>
      <c r="H407" s="87"/>
      <c r="I407" s="87"/>
    </row>
    <row r="408" spans="1:9" ht="15" hidden="1" customHeight="1">
      <c r="C408" t="s">
        <v>38</v>
      </c>
      <c r="D408" t="s">
        <v>39</v>
      </c>
      <c r="E408" t="s">
        <v>45</v>
      </c>
      <c r="F408" t="s">
        <v>46</v>
      </c>
      <c r="G408" t="s">
        <v>40</v>
      </c>
      <c r="H408" t="s">
        <v>47</v>
      </c>
      <c r="I408" t="s">
        <v>48</v>
      </c>
    </row>
    <row r="409" spans="1:9" ht="15" hidden="1" customHeight="1">
      <c r="A409" t="s">
        <v>55</v>
      </c>
      <c r="B409" t="e">
        <f>IF(presta&gt;0,"AYUD. ENTENDIDO (INCLUYE "&amp;""&amp;presta*100&amp;"% PRESTACIONES)",0)</f>
        <v>#REF!</v>
      </c>
      <c r="C409">
        <v>1</v>
      </c>
      <c r="D409" t="s">
        <v>15</v>
      </c>
      <c r="E409" t="e">
        <f>+AYUDA</f>
        <v>#REF!</v>
      </c>
      <c r="H409" t="e">
        <f>+E409*C409</f>
        <v>#REF!</v>
      </c>
    </row>
    <row r="410" spans="1:9" ht="15" hidden="1" customHeight="1">
      <c r="A410" t="s">
        <v>54</v>
      </c>
      <c r="B410" t="e">
        <f>IF(presta&gt;0,"OFICIAL (INCLUYE "&amp;""&amp;presta*100&amp;"% PRESTACIONES)",0)</f>
        <v>#REF!</v>
      </c>
      <c r="C410">
        <v>1</v>
      </c>
      <c r="D410" t="s">
        <v>15</v>
      </c>
      <c r="E410" t="e">
        <f>+OFICI</f>
        <v>#REF!</v>
      </c>
      <c r="H410" t="e">
        <f>+E410*C410</f>
        <v>#REF!</v>
      </c>
    </row>
    <row r="411" spans="1:9" ht="15" hidden="1" customHeight="1">
      <c r="A411" t="s">
        <v>49</v>
      </c>
      <c r="B411" t="s">
        <v>50</v>
      </c>
      <c r="C411">
        <v>1</v>
      </c>
      <c r="D411" t="s">
        <v>51</v>
      </c>
      <c r="E411" t="e">
        <f>+H412*0.05</f>
        <v>#REF!</v>
      </c>
      <c r="I411" t="e">
        <f>+E411*C411</f>
        <v>#REF!</v>
      </c>
    </row>
    <row r="412" spans="1:9" ht="15" hidden="1" customHeight="1">
      <c r="A412" t="s">
        <v>52</v>
      </c>
      <c r="B412" t="e">
        <f>SUM(F412:I412)</f>
        <v>#REF!</v>
      </c>
      <c r="G412">
        <f>SUM(G409:G411)</f>
        <v>0</v>
      </c>
      <c r="H412" t="e">
        <f>SUM(H409:H411)</f>
        <v>#REF!</v>
      </c>
      <c r="I412" t="e">
        <f>SUM(I409:I411)</f>
        <v>#REF!</v>
      </c>
    </row>
    <row r="413" spans="1:9" ht="15" hidden="1" customHeight="1">
      <c r="A413" t="s">
        <v>53</v>
      </c>
      <c r="B413" t="e">
        <f>+B412</f>
        <v>#REF!</v>
      </c>
      <c r="C413" t="s">
        <v>35</v>
      </c>
    </row>
    <row r="414" spans="1:9" ht="15" hidden="1" customHeight="1"/>
    <row r="415" spans="1:9" ht="32.25" hidden="1" customHeight="1">
      <c r="A415" t="s">
        <v>212</v>
      </c>
      <c r="B415" s="87" t="s">
        <v>213</v>
      </c>
      <c r="C415" s="87"/>
      <c r="D415" s="87"/>
      <c r="E415" s="87"/>
      <c r="F415" s="87"/>
      <c r="G415" s="87"/>
      <c r="H415" s="87"/>
      <c r="I415" s="87"/>
    </row>
    <row r="416" spans="1:9" ht="15" hidden="1" customHeight="1">
      <c r="C416" t="s">
        <v>38</v>
      </c>
      <c r="D416" t="s">
        <v>39</v>
      </c>
      <c r="E416" t="s">
        <v>45</v>
      </c>
      <c r="F416" t="s">
        <v>46</v>
      </c>
      <c r="G416" t="s">
        <v>40</v>
      </c>
      <c r="H416" t="s">
        <v>47</v>
      </c>
      <c r="I416" t="s">
        <v>48</v>
      </c>
    </row>
    <row r="417" spans="1:9" ht="15" hidden="1" customHeight="1">
      <c r="A417" t="s">
        <v>95</v>
      </c>
      <c r="B417" t="s">
        <v>214</v>
      </c>
      <c r="C417">
        <v>1</v>
      </c>
      <c r="D417" t="s">
        <v>35</v>
      </c>
      <c r="E417">
        <f>1550000*1.16</f>
        <v>1797999.9999999998</v>
      </c>
      <c r="G417">
        <f>+E417</f>
        <v>1797999.9999999998</v>
      </c>
    </row>
    <row r="418" spans="1:9" ht="15" hidden="1" customHeight="1">
      <c r="B418" t="s">
        <v>215</v>
      </c>
      <c r="C418">
        <v>1</v>
      </c>
      <c r="D418" t="s">
        <v>35</v>
      </c>
      <c r="E418">
        <f>369000*1.16</f>
        <v>428039.99999999994</v>
      </c>
      <c r="G418">
        <f>+E418</f>
        <v>428039.99999999994</v>
      </c>
    </row>
    <row r="419" spans="1:9" ht="15" hidden="1" customHeight="1">
      <c r="B419" t="s">
        <v>216</v>
      </c>
      <c r="C419">
        <v>1</v>
      </c>
      <c r="D419" t="s">
        <v>35</v>
      </c>
      <c r="E419">
        <v>174580</v>
      </c>
      <c r="G419">
        <f>+E419</f>
        <v>174580</v>
      </c>
    </row>
    <row r="420" spans="1:9" ht="15" hidden="1" customHeight="1">
      <c r="B420" t="s">
        <v>217</v>
      </c>
      <c r="C420">
        <v>2</v>
      </c>
      <c r="D420" t="s">
        <v>35</v>
      </c>
      <c r="E420">
        <v>98252</v>
      </c>
      <c r="G420">
        <f>+E420</f>
        <v>98252</v>
      </c>
    </row>
    <row r="421" spans="1:9" ht="15" hidden="1" customHeight="1">
      <c r="B421" t="s">
        <v>91</v>
      </c>
      <c r="C421">
        <v>2</v>
      </c>
      <c r="D421" t="s">
        <v>35</v>
      </c>
      <c r="E421">
        <f>80000*1.16</f>
        <v>92800</v>
      </c>
      <c r="G421">
        <f>+E421*C421</f>
        <v>185600</v>
      </c>
    </row>
    <row r="422" spans="1:9" ht="15" hidden="1" customHeight="1">
      <c r="A422" t="s">
        <v>56</v>
      </c>
      <c r="B422" t="s">
        <v>96</v>
      </c>
      <c r="C422">
        <v>0.04</v>
      </c>
      <c r="D422" t="s">
        <v>36</v>
      </c>
      <c r="E422" t="e">
        <f>+VIAJE</f>
        <v>#REF!</v>
      </c>
      <c r="I422" t="e">
        <f>+E422*C422</f>
        <v>#REF!</v>
      </c>
    </row>
    <row r="423" spans="1:9" ht="15" hidden="1" customHeight="1">
      <c r="A423" t="s">
        <v>52</v>
      </c>
      <c r="B423" t="e">
        <f>SUM(F423:I423)</f>
        <v>#REF!</v>
      </c>
      <c r="G423">
        <f>SUM(G417:G422)</f>
        <v>2684471.9999999995</v>
      </c>
      <c r="H423">
        <f>SUM(H417:H422)</f>
        <v>0</v>
      </c>
      <c r="I423" t="e">
        <f>SUM(I417:I422)</f>
        <v>#REF!</v>
      </c>
    </row>
    <row r="424" spans="1:9" ht="15" hidden="1" customHeight="1">
      <c r="A424" t="s">
        <v>53</v>
      </c>
      <c r="B424" t="e">
        <f>+B423</f>
        <v>#REF!</v>
      </c>
      <c r="C424" t="s">
        <v>35</v>
      </c>
    </row>
    <row r="425" spans="1:9" ht="15" hidden="1" customHeight="1"/>
    <row r="426" spans="1:9" ht="15" hidden="1" customHeight="1"/>
    <row r="427" spans="1:9" ht="15" hidden="1" customHeight="1"/>
    <row r="428" spans="1:9" ht="15" hidden="1" customHeight="1"/>
    <row r="429" spans="1:9" ht="15" hidden="1" customHeight="1"/>
    <row r="430" spans="1:9" ht="15" hidden="1" customHeight="1"/>
    <row r="431" spans="1:9" ht="15" hidden="1" customHeight="1"/>
    <row r="432" spans="1:9" ht="15" hidden="1" customHeight="1"/>
    <row r="433" ht="15" hidden="1" customHeight="1"/>
    <row r="434" ht="15" hidden="1" customHeight="1"/>
    <row r="435" ht="15" hidden="1" customHeight="1"/>
    <row r="436" ht="15" hidden="1" customHeight="1"/>
    <row r="437" ht="15" hidden="1" customHeight="1"/>
    <row r="438" ht="15" hidden="1" customHeight="1"/>
    <row r="439" ht="15" hidden="1" customHeight="1"/>
    <row r="440" ht="15" hidden="1" customHeight="1"/>
    <row r="441" ht="15" hidden="1" customHeight="1"/>
    <row r="442" ht="15" hidden="1" customHeight="1"/>
    <row r="443" ht="15" hidden="1" customHeight="1"/>
    <row r="444" ht="15" hidden="1" customHeight="1"/>
    <row r="445" ht="15" hidden="1" customHeight="1"/>
    <row r="446" ht="15" hidden="1" customHeight="1"/>
    <row r="447" ht="15" hidden="1" customHeight="1"/>
    <row r="448" ht="15" hidden="1" customHeight="1"/>
    <row r="449" spans="1:9" ht="15" hidden="1" customHeight="1"/>
    <row r="450" spans="1:9" ht="15" hidden="1" customHeight="1"/>
    <row r="451" spans="1:9" ht="15" hidden="1" customHeight="1"/>
    <row r="452" spans="1:9" ht="15" hidden="1" customHeight="1"/>
    <row r="453" spans="1:9" ht="15" hidden="1" customHeight="1"/>
    <row r="454" spans="1:9" ht="15" hidden="1" customHeight="1"/>
    <row r="455" spans="1:9" ht="15" hidden="1" customHeight="1"/>
    <row r="456" spans="1:9" ht="15" hidden="1" customHeight="1"/>
    <row r="457" spans="1:9" ht="15" hidden="1" customHeight="1"/>
    <row r="458" spans="1:9" ht="14.4">
      <c r="A458">
        <v>2</v>
      </c>
      <c r="B458" t="s">
        <v>44</v>
      </c>
    </row>
    <row r="459" spans="1:9" ht="14.4">
      <c r="C459" t="s">
        <v>38</v>
      </c>
      <c r="D459" t="s">
        <v>39</v>
      </c>
      <c r="E459" t="s">
        <v>45</v>
      </c>
      <c r="F459" t="s">
        <v>46</v>
      </c>
      <c r="G459" t="s">
        <v>40</v>
      </c>
      <c r="H459" t="s">
        <v>47</v>
      </c>
      <c r="I459" t="s">
        <v>48</v>
      </c>
    </row>
    <row r="460" spans="1:9" ht="14.4">
      <c r="B460" t="s">
        <v>21</v>
      </c>
      <c r="C460">
        <v>0.83499999999999996</v>
      </c>
      <c r="D460" t="s">
        <v>16</v>
      </c>
      <c r="E460">
        <f>+E13</f>
        <v>95200</v>
      </c>
      <c r="G460">
        <f>+C460*E460</f>
        <v>79492</v>
      </c>
    </row>
    <row r="461" spans="1:9" ht="14.4">
      <c r="B461" t="s">
        <v>22</v>
      </c>
      <c r="C461">
        <v>0.625</v>
      </c>
      <c r="D461" t="s">
        <v>16</v>
      </c>
      <c r="E461">
        <f t="shared" ref="E461:E467" si="1">+E14</f>
        <v>95200</v>
      </c>
      <c r="G461">
        <f>+C461*E461</f>
        <v>59500</v>
      </c>
    </row>
    <row r="462" spans="1:9" ht="14.4">
      <c r="B462" t="s">
        <v>23</v>
      </c>
      <c r="C462">
        <v>5.75</v>
      </c>
      <c r="D462" t="s">
        <v>24</v>
      </c>
      <c r="E462">
        <f t="shared" si="1"/>
        <v>29500</v>
      </c>
      <c r="G462">
        <f>+C462*E462</f>
        <v>169625</v>
      </c>
    </row>
    <row r="463" spans="1:9" ht="14.4">
      <c r="B463" t="s">
        <v>43</v>
      </c>
      <c r="C463">
        <v>0.14000000000000001</v>
      </c>
      <c r="D463" t="s">
        <v>16</v>
      </c>
      <c r="E463">
        <f t="shared" si="1"/>
        <v>3200</v>
      </c>
      <c r="G463">
        <f>+C463*E463</f>
        <v>448.00000000000006</v>
      </c>
    </row>
    <row r="464" spans="1:9" ht="14.4">
      <c r="B464" t="s">
        <v>26</v>
      </c>
      <c r="C464">
        <v>0.14299999999999999</v>
      </c>
      <c r="D464" t="s">
        <v>27</v>
      </c>
      <c r="E464">
        <f t="shared" si="1"/>
        <v>53550</v>
      </c>
      <c r="F464">
        <f>+C464*E464</f>
        <v>7657.65</v>
      </c>
    </row>
    <row r="465" spans="1:9" ht="14.4">
      <c r="B465" t="s">
        <v>19</v>
      </c>
      <c r="C465">
        <f>14*(C460+C461)</f>
        <v>20.439999999999998</v>
      </c>
      <c r="D465" t="s">
        <v>28</v>
      </c>
      <c r="E465">
        <f t="shared" si="1"/>
        <v>1700</v>
      </c>
      <c r="I465">
        <f>+C465*E465</f>
        <v>34747.999999999993</v>
      </c>
    </row>
    <row r="466" spans="1:9" ht="14.4">
      <c r="B466" t="s">
        <v>222</v>
      </c>
      <c r="C466">
        <v>0.2</v>
      </c>
      <c r="D466" t="s">
        <v>17</v>
      </c>
      <c r="E466" s="33" t="e">
        <f t="shared" si="1"/>
        <v>#REF!</v>
      </c>
      <c r="H466" t="e">
        <f>+C466*E466</f>
        <v>#REF!</v>
      </c>
    </row>
    <row r="467" spans="1:9" ht="14.4">
      <c r="B467" t="s">
        <v>223</v>
      </c>
      <c r="C467">
        <v>0.3</v>
      </c>
      <c r="D467" t="s">
        <v>17</v>
      </c>
      <c r="E467" s="33" t="e">
        <f t="shared" si="1"/>
        <v>#REF!</v>
      </c>
      <c r="H467" t="e">
        <f>+C467*E467</f>
        <v>#REF!</v>
      </c>
    </row>
    <row r="468" spans="1:9" ht="14.4">
      <c r="B468" t="s">
        <v>29</v>
      </c>
      <c r="C468">
        <v>0.05</v>
      </c>
      <c r="D468" t="s">
        <v>20</v>
      </c>
      <c r="E468" t="e">
        <f>+H466+H467</f>
        <v>#REF!</v>
      </c>
      <c r="I468" t="e">
        <f>+C468*E468</f>
        <v>#REF!</v>
      </c>
    </row>
    <row r="469" spans="1:9" ht="14.4">
      <c r="A469" t="s">
        <v>52</v>
      </c>
      <c r="B469" s="33" t="e">
        <f>SUM(F469:I469)</f>
        <v>#REF!</v>
      </c>
      <c r="F469">
        <f>SUM(F460:F468)</f>
        <v>7657.65</v>
      </c>
      <c r="G469">
        <f>SUM(G460:G468)</f>
        <v>309065</v>
      </c>
      <c r="H469" t="e">
        <f>SUM(H460:H468)</f>
        <v>#REF!</v>
      </c>
      <c r="I469" t="e">
        <f>SUM(I460:I468)</f>
        <v>#REF!</v>
      </c>
    </row>
    <row r="470" spans="1:9" ht="14.4">
      <c r="A470" s="34" t="s">
        <v>53</v>
      </c>
      <c r="B470" s="34" t="e">
        <f>ROUND(B469,0)</f>
        <v>#REF!</v>
      </c>
      <c r="C470" s="34" t="s">
        <v>16</v>
      </c>
    </row>
    <row r="472" spans="1:9" ht="14.4">
      <c r="A472">
        <v>3</v>
      </c>
      <c r="B472" t="s">
        <v>33</v>
      </c>
    </row>
    <row r="473" spans="1:9" ht="14.4">
      <c r="C473" t="s">
        <v>38</v>
      </c>
      <c r="D473" t="s">
        <v>39</v>
      </c>
      <c r="E473" t="s">
        <v>45</v>
      </c>
      <c r="F473" t="s">
        <v>46</v>
      </c>
      <c r="G473" t="s">
        <v>40</v>
      </c>
      <c r="H473" t="s">
        <v>47</v>
      </c>
      <c r="I473" t="s">
        <v>48</v>
      </c>
    </row>
    <row r="474" spans="1:9" ht="14.4">
      <c r="B474" t="s">
        <v>21</v>
      </c>
      <c r="C474">
        <v>0.83799999999999997</v>
      </c>
      <c r="D474" t="s">
        <v>16</v>
      </c>
      <c r="E474">
        <f>+E460</f>
        <v>95200</v>
      </c>
      <c r="G474">
        <f>+C474*E474</f>
        <v>79777.599999999991</v>
      </c>
    </row>
    <row r="475" spans="1:9" ht="14.4">
      <c r="B475" t="s">
        <v>22</v>
      </c>
      <c r="C475">
        <v>0.65</v>
      </c>
      <c r="D475" t="s">
        <v>16</v>
      </c>
      <c r="E475">
        <f t="shared" ref="E475:E481" si="2">+E461</f>
        <v>95200</v>
      </c>
      <c r="G475">
        <f>+C475*E475</f>
        <v>61880</v>
      </c>
    </row>
    <row r="476" spans="1:9" ht="14.4">
      <c r="B476" t="s">
        <v>23</v>
      </c>
      <c r="C476">
        <v>7.5</v>
      </c>
      <c r="D476" t="s">
        <v>24</v>
      </c>
      <c r="E476">
        <f t="shared" si="2"/>
        <v>29500</v>
      </c>
      <c r="G476">
        <f>+C476*E476</f>
        <v>221250</v>
      </c>
    </row>
    <row r="477" spans="1:9" ht="14.4">
      <c r="B477" t="s">
        <v>43</v>
      </c>
      <c r="C477">
        <v>0.21</v>
      </c>
      <c r="D477" t="s">
        <v>16</v>
      </c>
      <c r="E477">
        <f t="shared" si="2"/>
        <v>3200</v>
      </c>
      <c r="G477">
        <f>+C477*E477</f>
        <v>672</v>
      </c>
    </row>
    <row r="478" spans="1:9" ht="14.4">
      <c r="B478" t="s">
        <v>26</v>
      </c>
      <c r="C478">
        <v>0.14299999999999999</v>
      </c>
      <c r="D478" t="s">
        <v>27</v>
      </c>
      <c r="E478">
        <f t="shared" si="2"/>
        <v>53550</v>
      </c>
      <c r="F478">
        <f>+C478*E478</f>
        <v>7657.65</v>
      </c>
    </row>
    <row r="479" spans="1:9" ht="14.4">
      <c r="B479" t="s">
        <v>19</v>
      </c>
      <c r="C479">
        <f>14*(C474+C475)</f>
        <v>20.832000000000001</v>
      </c>
      <c r="D479" t="s">
        <v>28</v>
      </c>
      <c r="E479">
        <f t="shared" si="2"/>
        <v>1700</v>
      </c>
      <c r="I479">
        <f>+C479*E479</f>
        <v>35414.400000000001</v>
      </c>
    </row>
    <row r="480" spans="1:9" ht="14.4">
      <c r="B480" t="s">
        <v>222</v>
      </c>
      <c r="C480">
        <v>0.35</v>
      </c>
      <c r="D480" t="s">
        <v>17</v>
      </c>
      <c r="E480" s="33" t="e">
        <f t="shared" si="2"/>
        <v>#REF!</v>
      </c>
      <c r="H480" t="e">
        <f>+C480*E480</f>
        <v>#REF!</v>
      </c>
    </row>
    <row r="481" spans="1:9" ht="14.4">
      <c r="B481" t="s">
        <v>223</v>
      </c>
      <c r="C481">
        <v>0.45</v>
      </c>
      <c r="D481" t="s">
        <v>17</v>
      </c>
      <c r="E481" s="33" t="e">
        <f t="shared" si="2"/>
        <v>#REF!</v>
      </c>
      <c r="H481" t="e">
        <f>+C481*E481</f>
        <v>#REF!</v>
      </c>
    </row>
    <row r="482" spans="1:9" ht="14.4">
      <c r="B482" t="s">
        <v>29</v>
      </c>
      <c r="C482">
        <v>0.05</v>
      </c>
      <c r="D482" t="s">
        <v>20</v>
      </c>
      <c r="E482" t="e">
        <f>+H480+H481</f>
        <v>#REF!</v>
      </c>
      <c r="I482" t="e">
        <f>+C482*E482</f>
        <v>#REF!</v>
      </c>
    </row>
    <row r="483" spans="1:9" ht="14.4">
      <c r="A483" t="s">
        <v>52</v>
      </c>
      <c r="B483" t="e">
        <f>SUM(F483:I483)</f>
        <v>#REF!</v>
      </c>
      <c r="F483">
        <f>SUM(F474:F482)</f>
        <v>7657.65</v>
      </c>
      <c r="G483">
        <f>SUM(G474:G482)</f>
        <v>363579.6</v>
      </c>
      <c r="H483" t="e">
        <f>SUM(H474:H482)</f>
        <v>#REF!</v>
      </c>
      <c r="I483" t="e">
        <f>SUM(I474:I482)</f>
        <v>#REF!</v>
      </c>
    </row>
    <row r="484" spans="1:9" ht="14.4">
      <c r="A484" s="34" t="s">
        <v>53</v>
      </c>
      <c r="B484" s="34" t="e">
        <f>ROUND(B483,0)</f>
        <v>#REF!</v>
      </c>
      <c r="C484" s="34" t="s">
        <v>16</v>
      </c>
    </row>
    <row r="486" spans="1:9" ht="14.4">
      <c r="A486">
        <v>4</v>
      </c>
      <c r="B486" t="s">
        <v>220</v>
      </c>
    </row>
    <row r="487" spans="1:9" ht="14.4">
      <c r="C487" t="s">
        <v>38</v>
      </c>
      <c r="D487" t="s">
        <v>39</v>
      </c>
      <c r="E487" t="s">
        <v>45</v>
      </c>
      <c r="F487" t="s">
        <v>46</v>
      </c>
      <c r="G487" t="s">
        <v>40</v>
      </c>
      <c r="H487" t="s">
        <v>47</v>
      </c>
      <c r="I487" t="s">
        <v>48</v>
      </c>
    </row>
    <row r="488" spans="1:9" ht="14.4">
      <c r="B488" t="s">
        <v>21</v>
      </c>
      <c r="C488">
        <v>0.78</v>
      </c>
      <c r="D488" t="s">
        <v>16</v>
      </c>
      <c r="E488">
        <f>+E474</f>
        <v>95200</v>
      </c>
      <c r="G488">
        <f>+C488*E488</f>
        <v>74256</v>
      </c>
    </row>
    <row r="489" spans="1:9" ht="14.4">
      <c r="B489" t="s">
        <v>22</v>
      </c>
      <c r="C489">
        <v>0.67</v>
      </c>
      <c r="D489" t="s">
        <v>16</v>
      </c>
      <c r="E489">
        <f t="shared" ref="E489:E495" si="3">+E475</f>
        <v>95200</v>
      </c>
      <c r="G489">
        <f>+C489*E489</f>
        <v>63784.000000000007</v>
      </c>
    </row>
    <row r="490" spans="1:9" ht="14.4">
      <c r="B490" t="s">
        <v>23</v>
      </c>
      <c r="C490">
        <v>8.4</v>
      </c>
      <c r="D490" t="s">
        <v>24</v>
      </c>
      <c r="E490">
        <f t="shared" si="3"/>
        <v>29500</v>
      </c>
      <c r="G490">
        <f>+C490*E490</f>
        <v>247800</v>
      </c>
    </row>
    <row r="491" spans="1:9" ht="14.4">
      <c r="B491" t="s">
        <v>43</v>
      </c>
      <c r="C491">
        <v>0.17</v>
      </c>
      <c r="D491" t="s">
        <v>16</v>
      </c>
      <c r="E491">
        <f t="shared" si="3"/>
        <v>3200</v>
      </c>
      <c r="G491">
        <f>+C491*E491</f>
        <v>544</v>
      </c>
    </row>
    <row r="492" spans="1:9" ht="14.4">
      <c r="B492" t="s">
        <v>26</v>
      </c>
      <c r="C492">
        <v>0.26</v>
      </c>
      <c r="D492" t="s">
        <v>27</v>
      </c>
      <c r="E492">
        <f t="shared" si="3"/>
        <v>53550</v>
      </c>
      <c r="F492">
        <f>+C492*E492</f>
        <v>13923</v>
      </c>
    </row>
    <row r="493" spans="1:9" ht="14.4">
      <c r="B493" t="s">
        <v>19</v>
      </c>
      <c r="C493">
        <f>14*(C488+C489)</f>
        <v>20.300000000000004</v>
      </c>
      <c r="D493" t="s">
        <v>28</v>
      </c>
      <c r="E493">
        <f t="shared" si="3"/>
        <v>1700</v>
      </c>
      <c r="I493">
        <f>+C493*E493</f>
        <v>34510.000000000007</v>
      </c>
    </row>
    <row r="494" spans="1:9" ht="14.4">
      <c r="B494" t="s">
        <v>222</v>
      </c>
      <c r="C494">
        <v>0.35</v>
      </c>
      <c r="D494" t="s">
        <v>17</v>
      </c>
      <c r="E494" t="e">
        <f t="shared" si="3"/>
        <v>#REF!</v>
      </c>
      <c r="H494" t="e">
        <f>+C494*E494</f>
        <v>#REF!</v>
      </c>
    </row>
    <row r="495" spans="1:9" ht="14.4">
      <c r="B495" t="s">
        <v>223</v>
      </c>
      <c r="C495">
        <v>0.45</v>
      </c>
      <c r="D495" t="s">
        <v>17</v>
      </c>
      <c r="E495" t="e">
        <f t="shared" si="3"/>
        <v>#REF!</v>
      </c>
      <c r="H495" t="e">
        <f>+C495*E495</f>
        <v>#REF!</v>
      </c>
    </row>
    <row r="496" spans="1:9" ht="14.4">
      <c r="B496" t="s">
        <v>29</v>
      </c>
      <c r="C496">
        <v>0.05</v>
      </c>
      <c r="D496" t="s">
        <v>20</v>
      </c>
      <c r="E496" t="e">
        <f>+H494+H495</f>
        <v>#REF!</v>
      </c>
      <c r="I496" t="e">
        <f>+C496*E496</f>
        <v>#REF!</v>
      </c>
    </row>
    <row r="497" spans="1:9" ht="14.4">
      <c r="A497" t="s">
        <v>52</v>
      </c>
      <c r="B497" t="e">
        <f>SUM(F497:I497)</f>
        <v>#REF!</v>
      </c>
      <c r="F497">
        <f>SUM(F488:F496)</f>
        <v>13923</v>
      </c>
      <c r="G497">
        <f>SUM(G488:G496)</f>
        <v>386384</v>
      </c>
      <c r="H497" t="e">
        <f>SUM(H488:H496)</f>
        <v>#REF!</v>
      </c>
      <c r="I497" t="e">
        <f>SUM(I488:I496)</f>
        <v>#REF!</v>
      </c>
    </row>
    <row r="498" spans="1:9" ht="14.4">
      <c r="A498" s="34" t="s">
        <v>53</v>
      </c>
      <c r="B498" s="34" t="e">
        <f>ROUND(B497,0)</f>
        <v>#REF!</v>
      </c>
      <c r="C498" s="34" t="s">
        <v>16</v>
      </c>
    </row>
    <row r="500" spans="1:9" ht="14.4">
      <c r="A500">
        <v>5</v>
      </c>
      <c r="B500" t="s">
        <v>32</v>
      </c>
    </row>
    <row r="501" spans="1:9" ht="14.4">
      <c r="C501" t="s">
        <v>38</v>
      </c>
      <c r="D501" t="s">
        <v>39</v>
      </c>
      <c r="E501" t="s">
        <v>45</v>
      </c>
      <c r="F501" t="s">
        <v>46</v>
      </c>
      <c r="G501" t="s">
        <v>40</v>
      </c>
      <c r="H501" t="s">
        <v>47</v>
      </c>
      <c r="I501" t="s">
        <v>48</v>
      </c>
    </row>
    <row r="502" spans="1:9" ht="14.4">
      <c r="B502" t="s">
        <v>21</v>
      </c>
      <c r="C502">
        <v>0.77</v>
      </c>
      <c r="D502" t="s">
        <v>16</v>
      </c>
      <c r="E502">
        <f>+E488</f>
        <v>95200</v>
      </c>
      <c r="G502">
        <f>+C502*E502</f>
        <v>73304</v>
      </c>
    </row>
    <row r="503" spans="1:9" ht="14.4">
      <c r="B503" t="s">
        <v>22</v>
      </c>
      <c r="C503">
        <v>0.67</v>
      </c>
      <c r="D503" t="s">
        <v>16</v>
      </c>
      <c r="E503">
        <f t="shared" ref="E503:E509" si="4">+E489</f>
        <v>95200</v>
      </c>
      <c r="G503">
        <f>+C503*E503</f>
        <v>63784.000000000007</v>
      </c>
    </row>
    <row r="504" spans="1:9" ht="14.4">
      <c r="B504" t="s">
        <v>23</v>
      </c>
      <c r="C504">
        <v>9</v>
      </c>
      <c r="D504" t="s">
        <v>24</v>
      </c>
      <c r="E504">
        <f t="shared" si="4"/>
        <v>29500</v>
      </c>
      <c r="G504">
        <f>+C504*E504</f>
        <v>265500</v>
      </c>
    </row>
    <row r="505" spans="1:9" ht="14.4">
      <c r="B505" t="s">
        <v>43</v>
      </c>
      <c r="C505">
        <v>0.21</v>
      </c>
      <c r="D505" t="s">
        <v>16</v>
      </c>
      <c r="E505">
        <f t="shared" si="4"/>
        <v>3200</v>
      </c>
      <c r="G505">
        <f>+C505*E505</f>
        <v>672</v>
      </c>
    </row>
    <row r="506" spans="1:9" ht="14.4">
      <c r="B506" t="s">
        <v>26</v>
      </c>
      <c r="C506">
        <v>0.14299999999999999</v>
      </c>
      <c r="D506" t="s">
        <v>27</v>
      </c>
      <c r="E506">
        <f t="shared" si="4"/>
        <v>53550</v>
      </c>
      <c r="F506">
        <f>+C506*E506</f>
        <v>7657.65</v>
      </c>
    </row>
    <row r="507" spans="1:9" ht="14.4">
      <c r="B507" t="s">
        <v>19</v>
      </c>
      <c r="C507">
        <f>14*(C502+C503)</f>
        <v>20.16</v>
      </c>
      <c r="D507" t="s">
        <v>28</v>
      </c>
      <c r="E507">
        <f t="shared" si="4"/>
        <v>1700</v>
      </c>
      <c r="I507">
        <f>+C507*E507</f>
        <v>34272</v>
      </c>
    </row>
    <row r="508" spans="1:9" ht="14.4">
      <c r="B508" t="s">
        <v>222</v>
      </c>
      <c r="C508">
        <v>0.35</v>
      </c>
      <c r="D508" t="s">
        <v>17</v>
      </c>
      <c r="E508" t="e">
        <f t="shared" si="4"/>
        <v>#REF!</v>
      </c>
      <c r="H508" t="e">
        <f>+C508*E508</f>
        <v>#REF!</v>
      </c>
    </row>
    <row r="509" spans="1:9" ht="14.4">
      <c r="B509" t="s">
        <v>223</v>
      </c>
      <c r="C509">
        <v>0.45</v>
      </c>
      <c r="D509" t="s">
        <v>17</v>
      </c>
      <c r="E509" t="e">
        <f t="shared" si="4"/>
        <v>#REF!</v>
      </c>
      <c r="H509" t="e">
        <f>+C509*E509</f>
        <v>#REF!</v>
      </c>
    </row>
    <row r="510" spans="1:9" ht="14.4">
      <c r="B510" t="s">
        <v>29</v>
      </c>
      <c r="C510">
        <v>0.05</v>
      </c>
      <c r="D510" t="s">
        <v>20</v>
      </c>
      <c r="E510" t="e">
        <f>+H508+H509</f>
        <v>#REF!</v>
      </c>
      <c r="I510" t="e">
        <f>+C510*E510</f>
        <v>#REF!</v>
      </c>
    </row>
    <row r="511" spans="1:9" ht="14.4">
      <c r="A511" t="s">
        <v>52</v>
      </c>
      <c r="B511" t="e">
        <f>SUM(F511:I511)</f>
        <v>#REF!</v>
      </c>
      <c r="F511">
        <f>SUM(F502:F510)</f>
        <v>7657.65</v>
      </c>
      <c r="G511">
        <f>SUM(G502:G510)</f>
        <v>403260</v>
      </c>
      <c r="H511" t="e">
        <f>SUM(H502:H510)</f>
        <v>#REF!</v>
      </c>
      <c r="I511" t="e">
        <f>SUM(I502:I510)</f>
        <v>#REF!</v>
      </c>
    </row>
    <row r="512" spans="1:9" ht="14.4">
      <c r="A512" s="34" t="s">
        <v>53</v>
      </c>
      <c r="B512" s="34" t="e">
        <f>ROUND(B511,0)</f>
        <v>#REF!</v>
      </c>
      <c r="C512" s="34" t="s">
        <v>16</v>
      </c>
    </row>
    <row r="514" spans="1:9" ht="14.4">
      <c r="A514">
        <v>6</v>
      </c>
      <c r="B514" t="s">
        <v>34</v>
      </c>
    </row>
    <row r="515" spans="1:9" ht="14.4">
      <c r="C515" t="s">
        <v>38</v>
      </c>
      <c r="D515" t="s">
        <v>39</v>
      </c>
      <c r="E515" t="s">
        <v>45</v>
      </c>
      <c r="F515" t="s">
        <v>46</v>
      </c>
      <c r="G515" t="s">
        <v>40</v>
      </c>
      <c r="H515" t="s">
        <v>47</v>
      </c>
      <c r="I515" t="s">
        <v>48</v>
      </c>
    </row>
    <row r="516" spans="1:9" ht="14.4">
      <c r="B516" t="s">
        <v>30</v>
      </c>
      <c r="C516">
        <v>1.0900000000000001</v>
      </c>
      <c r="D516" t="s">
        <v>16</v>
      </c>
      <c r="E516">
        <v>51170</v>
      </c>
      <c r="G516">
        <f>+C516*E516</f>
        <v>55775.3</v>
      </c>
    </row>
    <row r="517" spans="1:9" ht="14.4">
      <c r="B517" t="s">
        <v>23</v>
      </c>
      <c r="C517">
        <v>9</v>
      </c>
      <c r="D517" t="s">
        <v>16</v>
      </c>
      <c r="E517">
        <f>+E504</f>
        <v>29500</v>
      </c>
      <c r="G517">
        <f>+C517*E517</f>
        <v>265500</v>
      </c>
    </row>
    <row r="518" spans="1:9" ht="14.4">
      <c r="B518" t="s">
        <v>25</v>
      </c>
      <c r="C518">
        <v>0.2</v>
      </c>
      <c r="D518" t="s">
        <v>24</v>
      </c>
      <c r="E518">
        <f t="shared" ref="E518:E521" si="5">+E505</f>
        <v>3200</v>
      </c>
      <c r="G518">
        <f>+C518*E518</f>
        <v>640</v>
      </c>
    </row>
    <row r="519" spans="1:9" ht="14.4">
      <c r="B519" t="s">
        <v>26</v>
      </c>
      <c r="C519">
        <v>0.14299999999999999</v>
      </c>
      <c r="D519" t="s">
        <v>27</v>
      </c>
      <c r="E519">
        <f t="shared" si="5"/>
        <v>53550</v>
      </c>
      <c r="F519">
        <f>+C519*E519</f>
        <v>7657.65</v>
      </c>
    </row>
    <row r="520" spans="1:9" ht="14.4">
      <c r="B520" t="s">
        <v>19</v>
      </c>
      <c r="C520">
        <f>14*C516</f>
        <v>15.260000000000002</v>
      </c>
      <c r="D520" t="s">
        <v>28</v>
      </c>
      <c r="E520">
        <f t="shared" si="5"/>
        <v>1700</v>
      </c>
      <c r="I520">
        <f>+C520*E520</f>
        <v>25942.000000000004</v>
      </c>
    </row>
    <row r="521" spans="1:9" ht="14.4">
      <c r="B521" t="s">
        <v>222</v>
      </c>
      <c r="C521">
        <v>0.13</v>
      </c>
      <c r="D521" t="s">
        <v>27</v>
      </c>
      <c r="E521" s="33" t="e">
        <f t="shared" si="5"/>
        <v>#REF!</v>
      </c>
      <c r="H521" t="e">
        <f>+C521*E521</f>
        <v>#REF!</v>
      </c>
    </row>
    <row r="522" spans="1:9" ht="14.4">
      <c r="B522" t="s">
        <v>224</v>
      </c>
      <c r="C522">
        <v>0.38</v>
      </c>
      <c r="D522" t="s">
        <v>27</v>
      </c>
      <c r="E522" s="33" t="e">
        <f>+E509/2</f>
        <v>#REF!</v>
      </c>
      <c r="H522" t="e">
        <f>+C522*E522</f>
        <v>#REF!</v>
      </c>
    </row>
    <row r="523" spans="1:9" ht="14.4">
      <c r="B523" t="s">
        <v>29</v>
      </c>
      <c r="C523">
        <v>0.05</v>
      </c>
      <c r="D523" t="s">
        <v>218</v>
      </c>
      <c r="E523" t="e">
        <f>+H521+H522</f>
        <v>#REF!</v>
      </c>
      <c r="I523" t="e">
        <f>+C523*E523</f>
        <v>#REF!</v>
      </c>
    </row>
    <row r="524" spans="1:9" ht="14.4">
      <c r="A524" t="s">
        <v>52</v>
      </c>
      <c r="B524" s="33" t="e">
        <f>SUM(F524:I524)</f>
        <v>#REF!</v>
      </c>
      <c r="F524">
        <f>SUM(F516:F523)</f>
        <v>7657.65</v>
      </c>
      <c r="G524">
        <f>SUM(G516:G523)</f>
        <v>321915.3</v>
      </c>
      <c r="H524" t="e">
        <f>SUM(H516:H523)</f>
        <v>#REF!</v>
      </c>
      <c r="I524" t="e">
        <f>SUM(I516:I523)</f>
        <v>#REF!</v>
      </c>
    </row>
    <row r="525" spans="1:9" ht="14.4">
      <c r="A525" s="34" t="s">
        <v>53</v>
      </c>
      <c r="B525" s="34" t="e">
        <f>ROUND(B524,0)</f>
        <v>#REF!</v>
      </c>
      <c r="C525" s="34" t="s">
        <v>16</v>
      </c>
    </row>
    <row r="527" spans="1:9" ht="14.4">
      <c r="A527">
        <v>6</v>
      </c>
      <c r="B527" t="s">
        <v>103</v>
      </c>
    </row>
    <row r="528" spans="1:9" ht="14.4">
      <c r="C528" t="s">
        <v>38</v>
      </c>
      <c r="D528" t="s">
        <v>39</v>
      </c>
      <c r="E528" t="s">
        <v>45</v>
      </c>
      <c r="F528" t="s">
        <v>46</v>
      </c>
      <c r="G528" t="s">
        <v>40</v>
      </c>
      <c r="H528" t="s">
        <v>47</v>
      </c>
      <c r="I528" t="s">
        <v>48</v>
      </c>
    </row>
    <row r="529" spans="1:9" ht="14.4">
      <c r="B529" t="s">
        <v>30</v>
      </c>
      <c r="C529">
        <v>1.1299999999999999</v>
      </c>
      <c r="D529" t="s">
        <v>16</v>
      </c>
      <c r="E529">
        <f>+E516</f>
        <v>51170</v>
      </c>
      <c r="G529">
        <f>+C529*E529</f>
        <v>57822.099999999991</v>
      </c>
    </row>
    <row r="530" spans="1:9" ht="14.4">
      <c r="B530" t="s">
        <v>23</v>
      </c>
      <c r="C530">
        <v>7.2</v>
      </c>
      <c r="D530" t="s">
        <v>16</v>
      </c>
      <c r="E530">
        <f t="shared" ref="E530:E535" si="6">+E517</f>
        <v>29500</v>
      </c>
      <c r="G530">
        <f>+C530*E530</f>
        <v>212400</v>
      </c>
    </row>
    <row r="531" spans="1:9" ht="14.4">
      <c r="B531" t="s">
        <v>25</v>
      </c>
      <c r="C531">
        <v>0.2</v>
      </c>
      <c r="D531" t="s">
        <v>24</v>
      </c>
      <c r="E531">
        <f t="shared" si="6"/>
        <v>3200</v>
      </c>
      <c r="G531">
        <f>+C531*E531</f>
        <v>640</v>
      </c>
    </row>
    <row r="532" spans="1:9" ht="14.4">
      <c r="B532" t="s">
        <v>26</v>
      </c>
      <c r="C532">
        <v>0.14299999999999999</v>
      </c>
      <c r="D532" t="s">
        <v>27</v>
      </c>
      <c r="E532">
        <f t="shared" si="6"/>
        <v>53550</v>
      </c>
      <c r="F532">
        <f>+C532*E532</f>
        <v>7657.65</v>
      </c>
    </row>
    <row r="533" spans="1:9" ht="14.4">
      <c r="B533" t="s">
        <v>19</v>
      </c>
      <c r="C533">
        <f>14*C529</f>
        <v>15.819999999999999</v>
      </c>
      <c r="D533" t="s">
        <v>28</v>
      </c>
      <c r="E533">
        <f t="shared" si="6"/>
        <v>1700</v>
      </c>
      <c r="I533">
        <f>+C533*E533</f>
        <v>26893.999999999996</v>
      </c>
    </row>
    <row r="534" spans="1:9" ht="14.4">
      <c r="B534" t="s">
        <v>222</v>
      </c>
      <c r="C534">
        <v>0.13</v>
      </c>
      <c r="D534" t="s">
        <v>27</v>
      </c>
      <c r="E534" s="33" t="e">
        <f t="shared" si="6"/>
        <v>#REF!</v>
      </c>
      <c r="H534" t="e">
        <f>+C534*E534</f>
        <v>#REF!</v>
      </c>
    </row>
    <row r="535" spans="1:9" ht="14.4">
      <c r="B535" t="s">
        <v>224</v>
      </c>
      <c r="C535">
        <v>0.38</v>
      </c>
      <c r="D535" t="s">
        <v>27</v>
      </c>
      <c r="E535" t="e">
        <f t="shared" si="6"/>
        <v>#REF!</v>
      </c>
      <c r="H535" t="e">
        <f>+C535*E535</f>
        <v>#REF!</v>
      </c>
    </row>
    <row r="536" spans="1:9" ht="14.4">
      <c r="B536" t="s">
        <v>29</v>
      </c>
      <c r="C536">
        <v>0.05</v>
      </c>
      <c r="D536" t="s">
        <v>218</v>
      </c>
      <c r="E536" t="e">
        <f>+H534+H535</f>
        <v>#REF!</v>
      </c>
      <c r="I536" t="e">
        <f>+C536*E536</f>
        <v>#REF!</v>
      </c>
    </row>
    <row r="537" spans="1:9" ht="14.4">
      <c r="A537" t="s">
        <v>52</v>
      </c>
      <c r="B537" t="e">
        <f>SUM(F537:I537)</f>
        <v>#REF!</v>
      </c>
      <c r="F537">
        <f>SUM(F529:F536)</f>
        <v>7657.65</v>
      </c>
      <c r="G537">
        <f>SUM(G529:G536)</f>
        <v>270862.09999999998</v>
      </c>
      <c r="H537" t="e">
        <f>SUM(H529:H536)</f>
        <v>#REF!</v>
      </c>
      <c r="I537" t="e">
        <f>SUM(I529:I536)</f>
        <v>#REF!</v>
      </c>
    </row>
    <row r="538" spans="1:9" ht="14.4">
      <c r="A538" s="34" t="s">
        <v>53</v>
      </c>
      <c r="B538" s="34" t="e">
        <f>ROUND(B537,0)</f>
        <v>#REF!</v>
      </c>
      <c r="C538" s="34" t="s">
        <v>16</v>
      </c>
    </row>
  </sheetData>
  <mergeCells count="57">
    <mergeCell ref="A6:I6"/>
    <mergeCell ref="A7:I7"/>
    <mergeCell ref="A8:I8"/>
    <mergeCell ref="I1:I3"/>
    <mergeCell ref="B1:H1"/>
    <mergeCell ref="B2:H2"/>
    <mergeCell ref="B3:H3"/>
    <mergeCell ref="A5:I5"/>
    <mergeCell ref="A4:I4"/>
    <mergeCell ref="B118:I118"/>
    <mergeCell ref="B42:I42"/>
    <mergeCell ref="B50:I50"/>
    <mergeCell ref="B58:I58"/>
    <mergeCell ref="A66:I66"/>
    <mergeCell ref="B68:I68"/>
    <mergeCell ref="B76:I76"/>
    <mergeCell ref="A84:I84"/>
    <mergeCell ref="B86:I86"/>
    <mergeCell ref="B94:I94"/>
    <mergeCell ref="B102:I102"/>
    <mergeCell ref="B110:I110"/>
    <mergeCell ref="B209:I209"/>
    <mergeCell ref="B126:I126"/>
    <mergeCell ref="B135:I135"/>
    <mergeCell ref="B143:I143"/>
    <mergeCell ref="A151:I151"/>
    <mergeCell ref="B153:I153"/>
    <mergeCell ref="B162:I162"/>
    <mergeCell ref="B170:I170"/>
    <mergeCell ref="B178:I178"/>
    <mergeCell ref="B185:I185"/>
    <mergeCell ref="B192:I192"/>
    <mergeCell ref="B200:I200"/>
    <mergeCell ref="A308:I308"/>
    <mergeCell ref="A217:I217"/>
    <mergeCell ref="B219:I219"/>
    <mergeCell ref="B227:I227"/>
    <mergeCell ref="B236:I236"/>
    <mergeCell ref="B247:I247"/>
    <mergeCell ref="B254:I254"/>
    <mergeCell ref="B268:I268"/>
    <mergeCell ref="B280:I280"/>
    <mergeCell ref="A291:I291"/>
    <mergeCell ref="B293:I293"/>
    <mergeCell ref="B301:I301"/>
    <mergeCell ref="B415:I415"/>
    <mergeCell ref="B348:I348"/>
    <mergeCell ref="B366:I366"/>
    <mergeCell ref="B377:I377"/>
    <mergeCell ref="B392:I392"/>
    <mergeCell ref="B399:I399"/>
    <mergeCell ref="B407:I407"/>
    <mergeCell ref="B310:I310"/>
    <mergeCell ref="B322:I322"/>
    <mergeCell ref="B331:I331"/>
    <mergeCell ref="B339:I339"/>
    <mergeCell ref="A346:I346"/>
  </mergeCells>
  <printOptions horizontalCentered="1"/>
  <pageMargins left="0.78740157480314965" right="0.39370078740157483" top="0.78740157480314965" bottom="0.78740157480314965" header="0" footer="0"/>
  <pageSetup scale="51" fitToHeight="0" orientation="portrait" r:id="rId1"/>
  <headerFooter alignWithMargins="0">
    <oddFooter>&amp;C&amp;"Gill Sans MT,Normal"&amp;P de &amp;N</oddFooter>
  </headerFooter>
  <rowBreaks count="5" manualBreakCount="5">
    <brk id="65" max="8" man="1"/>
    <brk id="149" max="8" man="1"/>
    <brk id="234" max="8" man="1"/>
    <brk id="307" max="8" man="1"/>
    <brk id="376" max="8" man="1"/>
  </rowBreak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1"/>
  <dimension ref="A1"/>
  <sheetViews>
    <sheetView workbookViewId="0">
      <selection activeCell="A2" sqref="A2"/>
    </sheetView>
  </sheetViews>
  <sheetFormatPr baseColWidth="10" defaultColWidth="10.6640625" defaultRowHeight="14.4"/>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PRESUPUESTO</vt:lpstr>
      <vt:lpstr>A.I.U</vt:lpstr>
      <vt:lpstr>SUB ANALISIS (APU)</vt:lpstr>
      <vt:lpstr>Hoja1</vt:lpstr>
      <vt:lpstr>'SUB ANALISIS (APU)'!APUCING_18</vt:lpstr>
      <vt:lpstr>'SUB ANALISIS (APU)'!APUCING_19</vt:lpstr>
      <vt:lpstr>A.I.U!Área_de_impresión</vt:lpstr>
      <vt:lpstr>PRESUPUESTO!Área_de_impresión</vt:lpstr>
      <vt:lpstr>'SUB ANALISIS (APU)'!Área_de_impresión</vt:lpstr>
      <vt:lpstr>PRESUPUESTO!Títulos_a_imprimir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PC</cp:lastModifiedBy>
  <cp:lastPrinted>2022-12-01T22:13:44Z</cp:lastPrinted>
  <dcterms:created xsi:type="dcterms:W3CDTF">2013-03-18T20:55:43Z</dcterms:created>
  <dcterms:modified xsi:type="dcterms:W3CDTF">2023-04-12T15:33:47Z</dcterms:modified>
</cp:coreProperties>
</file>