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SECRETARIA DE DESARROLLO ECONÓMICO 2023\PROCESO CIME RURAL\"/>
    </mc:Choice>
  </mc:AlternateContent>
  <bookViews>
    <workbookView xWindow="0" yWindow="0" windowWidth="28800" windowHeight="11835"/>
  </bookViews>
  <sheets>
    <sheet name="MatrizMetod" sheetId="4" r:id="rId1"/>
    <sheet name="PptoGral" sheetId="3" state="hidden" r:id="rId2"/>
    <sheet name="Propuesta" sheetId="6" state="hidden" r:id="rId3"/>
  </sheets>
  <externalReferences>
    <externalReference r:id="rId4"/>
    <externalReference r:id="rId5"/>
  </externalReferences>
  <definedNames>
    <definedName name="_xlnm._FilterDatabase" localSheetId="2" hidden="1">Propuesta!$A$1:$J$84</definedName>
    <definedName name="_xlnm.Print_Titles" localSheetId="0">MatrizMetod!$1:$2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4" l="1"/>
  <c r="H5" i="4"/>
  <c r="H4" i="4"/>
  <c r="F32" i="4"/>
  <c r="F33" i="4"/>
  <c r="E31" i="4"/>
  <c r="F31" i="4"/>
  <c r="E30" i="4"/>
  <c r="F30" i="4"/>
  <c r="E10" i="4"/>
  <c r="F10" i="4"/>
  <c r="H38" i="4"/>
  <c r="E11" i="4"/>
  <c r="F11" i="4"/>
  <c r="E12" i="4"/>
  <c r="F12" i="4"/>
  <c r="E13" i="4"/>
  <c r="F13" i="4"/>
  <c r="E14" i="4"/>
  <c r="F14" i="4"/>
  <c r="E15" i="4"/>
  <c r="F15" i="4"/>
  <c r="E16" i="4"/>
  <c r="F16" i="4"/>
  <c r="E17" i="4"/>
  <c r="F17" i="4"/>
  <c r="E18" i="4"/>
  <c r="F18" i="4"/>
  <c r="E19" i="4"/>
  <c r="F19" i="4"/>
  <c r="E20" i="4"/>
  <c r="F20" i="4"/>
  <c r="E21" i="4"/>
  <c r="F21" i="4"/>
  <c r="E22" i="4"/>
  <c r="F22" i="4"/>
  <c r="E23" i="4"/>
  <c r="F23" i="4"/>
  <c r="E24" i="4"/>
  <c r="F24" i="4"/>
  <c r="E25" i="4"/>
  <c r="F25" i="4"/>
  <c r="H6" i="4"/>
  <c r="H34" i="4"/>
  <c r="H42" i="4"/>
  <c r="H44" i="4"/>
  <c r="D34" i="4"/>
  <c r="C42" i="4"/>
  <c r="D6" i="4"/>
  <c r="E34" i="4"/>
  <c r="C6" i="4"/>
  <c r="D26" i="4"/>
  <c r="C26" i="4"/>
  <c r="E26" i="4"/>
  <c r="H24" i="6"/>
  <c r="H36" i="6"/>
  <c r="H38" i="6"/>
  <c r="B45" i="3"/>
  <c r="B46" i="3"/>
  <c r="B47" i="3"/>
  <c r="B48" i="3"/>
  <c r="B49" i="3"/>
  <c r="J26" i="3"/>
  <c r="H79" i="6"/>
  <c r="I79" i="6"/>
  <c r="H80" i="6"/>
  <c r="H46" i="6"/>
  <c r="G84" i="6"/>
  <c r="I88" i="6"/>
  <c r="I87" i="6"/>
  <c r="H77" i="6"/>
  <c r="I77" i="6"/>
  <c r="H8" i="6"/>
  <c r="I21" i="6"/>
  <c r="H23" i="6"/>
  <c r="K85" i="6"/>
  <c r="H81" i="6"/>
  <c r="I81" i="6"/>
  <c r="I80" i="6"/>
  <c r="H78" i="6"/>
  <c r="I78" i="6"/>
  <c r="H76" i="6"/>
  <c r="I76" i="6"/>
  <c r="J75" i="6"/>
  <c r="J74" i="6"/>
  <c r="J73" i="6"/>
  <c r="H72" i="6"/>
  <c r="J72" i="6"/>
  <c r="H71" i="6"/>
  <c r="J71" i="6"/>
  <c r="H70" i="6"/>
  <c r="J70" i="6"/>
  <c r="H69" i="6"/>
  <c r="J69" i="6"/>
  <c r="H68" i="6"/>
  <c r="J68" i="6"/>
  <c r="J67" i="6"/>
  <c r="J66" i="6"/>
  <c r="J65" i="6"/>
  <c r="J64" i="6"/>
  <c r="J63" i="6"/>
  <c r="H62" i="6"/>
  <c r="J62" i="6"/>
  <c r="J61" i="6"/>
  <c r="J60" i="6"/>
  <c r="J59" i="6"/>
  <c r="J58" i="6"/>
  <c r="J57" i="6"/>
  <c r="H56" i="6"/>
  <c r="J56" i="6"/>
  <c r="H55" i="6"/>
  <c r="J55" i="6"/>
  <c r="H54" i="6"/>
  <c r="J54" i="6"/>
  <c r="H53" i="6"/>
  <c r="J53" i="6"/>
  <c r="H52" i="6"/>
  <c r="J52" i="6"/>
  <c r="H51" i="6"/>
  <c r="I51" i="6"/>
  <c r="H50" i="6"/>
  <c r="J50" i="6"/>
  <c r="H49" i="6"/>
  <c r="H48" i="6"/>
  <c r="I48" i="6"/>
  <c r="H47" i="6"/>
  <c r="I47" i="6"/>
  <c r="I46" i="6"/>
  <c r="I45" i="6"/>
  <c r="I44" i="6"/>
  <c r="H43" i="6"/>
  <c r="J43" i="6"/>
  <c r="H42" i="6"/>
  <c r="J42" i="6"/>
  <c r="H41" i="6"/>
  <c r="J41" i="6"/>
  <c r="H40" i="6"/>
  <c r="J40" i="6"/>
  <c r="H39" i="6"/>
  <c r="J39" i="6"/>
  <c r="J38" i="6"/>
  <c r="H37" i="6"/>
  <c r="J37" i="6"/>
  <c r="I36" i="6"/>
  <c r="H35" i="6"/>
  <c r="I35" i="6"/>
  <c r="H34" i="6"/>
  <c r="J34" i="6"/>
  <c r="J33" i="6"/>
  <c r="J32" i="6"/>
  <c r="H31" i="6"/>
  <c r="J31" i="6"/>
  <c r="H30" i="6"/>
  <c r="J30" i="6"/>
  <c r="J29" i="6"/>
  <c r="J28" i="6"/>
  <c r="J27" i="6"/>
  <c r="J26" i="6"/>
  <c r="H25" i="6"/>
  <c r="J25" i="6"/>
  <c r="J24" i="6"/>
  <c r="J23" i="6"/>
  <c r="H22" i="6"/>
  <c r="J22" i="6"/>
  <c r="H21" i="6"/>
  <c r="H20" i="6"/>
  <c r="J20" i="6"/>
  <c r="H19" i="6"/>
  <c r="J19" i="6"/>
  <c r="H18" i="6"/>
  <c r="J18" i="6"/>
  <c r="H17" i="6"/>
  <c r="H15" i="6"/>
  <c r="H14" i="6"/>
  <c r="J14" i="6"/>
  <c r="H13" i="6"/>
  <c r="I13" i="6"/>
  <c r="H12" i="6"/>
  <c r="I12" i="6"/>
  <c r="H11" i="6"/>
  <c r="I11" i="6"/>
  <c r="H10" i="6"/>
  <c r="I10" i="6"/>
  <c r="H9" i="6"/>
  <c r="I9" i="6"/>
  <c r="I8" i="6"/>
  <c r="H7" i="6"/>
  <c r="J7" i="6"/>
  <c r="H6" i="6"/>
  <c r="I6" i="6"/>
  <c r="H5" i="6"/>
  <c r="I5" i="6"/>
  <c r="H4" i="6"/>
  <c r="I4" i="6"/>
  <c r="H3" i="6"/>
  <c r="I3" i="6"/>
  <c r="H2" i="6"/>
  <c r="M16" i="3"/>
  <c r="M11" i="3"/>
  <c r="M9" i="3"/>
  <c r="M4" i="3"/>
  <c r="I23" i="3"/>
  <c r="I22" i="3"/>
  <c r="I21" i="3"/>
  <c r="I15" i="3"/>
  <c r="I14" i="3"/>
  <c r="I13" i="3"/>
  <c r="I12" i="3"/>
  <c r="I11" i="3"/>
  <c r="C25" i="3"/>
  <c r="E25" i="3"/>
  <c r="C24" i="3"/>
  <c r="E24" i="3"/>
  <c r="C23" i="3"/>
  <c r="E23" i="3"/>
  <c r="C22" i="3"/>
  <c r="E22" i="3"/>
  <c r="C21" i="3"/>
  <c r="C20" i="3"/>
  <c r="E20" i="3"/>
  <c r="C19" i="3"/>
  <c r="C18" i="3"/>
  <c r="E18" i="3"/>
  <c r="C17" i="3"/>
  <c r="E17" i="3"/>
  <c r="C16" i="3"/>
  <c r="E16" i="3"/>
  <c r="C10" i="3"/>
  <c r="C9" i="3"/>
  <c r="C8" i="3"/>
  <c r="C7" i="3"/>
  <c r="C6" i="3"/>
  <c r="C5" i="3"/>
  <c r="C4" i="3"/>
  <c r="I30" i="3"/>
  <c r="B33" i="3"/>
  <c r="B32" i="3"/>
  <c r="B31" i="3"/>
  <c r="B37" i="3"/>
  <c r="B42" i="3"/>
  <c r="M24" i="3"/>
  <c r="F24" i="3"/>
  <c r="G24" i="3"/>
  <c r="N21" i="3"/>
  <c r="M21" i="3"/>
  <c r="E21" i="3"/>
  <c r="F21" i="3"/>
  <c r="G23" i="3"/>
  <c r="E19" i="3"/>
  <c r="E8" i="3"/>
  <c r="E7" i="3"/>
  <c r="B41" i="3"/>
  <c r="C15" i="3"/>
  <c r="E15" i="3"/>
  <c r="C13" i="3"/>
  <c r="E13" i="3"/>
  <c r="E9" i="3"/>
  <c r="C11" i="3"/>
  <c r="E5" i="3"/>
  <c r="C12" i="3"/>
  <c r="I26" i="3"/>
  <c r="J17" i="6"/>
  <c r="I15" i="6"/>
  <c r="K81" i="6"/>
  <c r="K86" i="6"/>
  <c r="J15" i="6"/>
  <c r="K15" i="6"/>
  <c r="E10" i="3"/>
  <c r="F9" i="3"/>
  <c r="C14" i="3"/>
  <c r="E14" i="3"/>
  <c r="I49" i="6"/>
  <c r="H82" i="6"/>
  <c r="F16" i="3"/>
  <c r="G16" i="3"/>
  <c r="H17" i="3"/>
  <c r="J21" i="6"/>
  <c r="J82" i="6"/>
  <c r="E6" i="3"/>
  <c r="E11" i="3"/>
  <c r="E12" i="3"/>
  <c r="I2" i="6"/>
  <c r="H16" i="3"/>
  <c r="K16" i="3"/>
  <c r="G20" i="3"/>
  <c r="E4" i="3"/>
  <c r="M26" i="3"/>
  <c r="I82" i="6"/>
  <c r="F11" i="3"/>
  <c r="G14" i="3"/>
  <c r="F4" i="3"/>
  <c r="G19" i="3"/>
  <c r="H18" i="3"/>
  <c r="K18" i="3"/>
  <c r="G17" i="3"/>
  <c r="G18" i="3"/>
  <c r="H20" i="3"/>
  <c r="L20" i="3"/>
  <c r="H19" i="3"/>
  <c r="L19" i="3"/>
  <c r="L17" i="3"/>
  <c r="G6" i="3"/>
  <c r="H6" i="3"/>
  <c r="K6" i="3"/>
  <c r="G7" i="3"/>
  <c r="H7" i="3"/>
  <c r="L7" i="3"/>
  <c r="F26" i="3"/>
  <c r="G4" i="3"/>
  <c r="H4" i="3"/>
  <c r="G8" i="3"/>
  <c r="H8" i="3"/>
  <c r="L8" i="3"/>
  <c r="G5" i="3"/>
  <c r="H5" i="3"/>
  <c r="K5" i="3"/>
  <c r="C37" i="3"/>
  <c r="O16" i="3"/>
  <c r="O4" i="3"/>
  <c r="L4" i="3"/>
  <c r="I29" i="3"/>
  <c r="L26" i="3"/>
  <c r="O26" i="3"/>
  <c r="K26" i="3"/>
  <c r="K27" i="3"/>
  <c r="H26" i="3"/>
  <c r="H27" i="3"/>
  <c r="B40" i="3"/>
  <c r="G10" i="3"/>
  <c r="H10" i="3"/>
  <c r="L10" i="3"/>
  <c r="G9" i="3"/>
  <c r="H9" i="3"/>
  <c r="H25" i="3"/>
  <c r="L25" i="3"/>
  <c r="H24" i="3"/>
  <c r="C47" i="3"/>
  <c r="C44" i="3"/>
  <c r="C46" i="3"/>
  <c r="H84" i="6"/>
  <c r="C45" i="3"/>
  <c r="C48" i="3"/>
  <c r="G25" i="3"/>
  <c r="G21" i="3"/>
  <c r="G22" i="3"/>
  <c r="B34" i="3"/>
  <c r="G11" i="3"/>
  <c r="G15" i="3"/>
  <c r="G13" i="3"/>
  <c r="G12" i="3"/>
  <c r="E6" i="4"/>
  <c r="H22" i="3"/>
  <c r="L22" i="3"/>
  <c r="H21" i="3"/>
  <c r="H23" i="3"/>
  <c r="L23" i="3"/>
  <c r="O24" i="3"/>
  <c r="L24" i="3"/>
  <c r="H15" i="3"/>
  <c r="L15" i="3"/>
  <c r="C31" i="3"/>
  <c r="D31" i="3"/>
  <c r="H13" i="3"/>
  <c r="K13" i="3"/>
  <c r="C38" i="3"/>
  <c r="H11" i="3"/>
  <c r="H12" i="3"/>
  <c r="K12" i="3"/>
  <c r="C39" i="3"/>
  <c r="H14" i="3"/>
  <c r="L14" i="3"/>
  <c r="C32" i="3"/>
  <c r="D32" i="3"/>
  <c r="O9" i="3"/>
  <c r="L9" i="3"/>
  <c r="L11" i="3"/>
  <c r="L21" i="3"/>
  <c r="C33" i="3"/>
  <c r="D33" i="3"/>
  <c r="O11" i="3"/>
  <c r="O21" i="3"/>
  <c r="L32" i="3"/>
</calcChain>
</file>

<file path=xl/sharedStrings.xml><?xml version="1.0" encoding="utf-8"?>
<sst xmlns="http://schemas.openxmlformats.org/spreadsheetml/2006/main" count="515" uniqueCount="222">
  <si>
    <t>PALMITAS</t>
  </si>
  <si>
    <t>SAN CRISTOBAL</t>
  </si>
  <si>
    <t xml:space="preserve">ALTAVISTA </t>
  </si>
  <si>
    <t>SAN ANTONIO DE PRADO</t>
  </si>
  <si>
    <t xml:space="preserve">SANTA ELENA </t>
  </si>
  <si>
    <t>TOTAL</t>
  </si>
  <si>
    <t>TOTAL PROYECTO</t>
  </si>
  <si>
    <t xml:space="preserve">VALOR POR COMPONENTE </t>
  </si>
  <si>
    <t>COMPONENTES</t>
  </si>
  <si>
    <t>NÚMERO DE BENEFICIARIOS</t>
  </si>
  <si>
    <t xml:space="preserve">MUNICIPIO DE MEDELLÍN </t>
  </si>
  <si>
    <t>CONTRAPARTIDA INTERACTUAR</t>
  </si>
  <si>
    <t xml:space="preserve">INTERVENCIÓN AGROEMPRESARIAL </t>
  </si>
  <si>
    <t>PLAN DE INCENTIVOS 2018</t>
  </si>
  <si>
    <t xml:space="preserve">FORTALECIMIENTO ASOCIATIVO </t>
  </si>
  <si>
    <t xml:space="preserve">ASESORÍA EN CERTIFICACIÓN BPA PARA AGROEMPRESARIOS </t>
  </si>
  <si>
    <t xml:space="preserve">MUESTRA COMERCIAL </t>
  </si>
  <si>
    <t xml:space="preserve">VALOR TOTAL DEL PROYECTO </t>
  </si>
  <si>
    <t xml:space="preserve">FUENTE DE FINANCIACIÓN </t>
  </si>
  <si>
    <t xml:space="preserve">INTERVENCIÓN </t>
  </si>
  <si>
    <t xml:space="preserve">INCENTIVOS </t>
  </si>
  <si>
    <t xml:space="preserve">CORREGIMIENTOS </t>
  </si>
  <si>
    <t xml:space="preserve">HORAS POR BENEFICIARIO </t>
  </si>
  <si>
    <t>TOTAL DE HORAS</t>
  </si>
  <si>
    <t>ACUM HORAS</t>
  </si>
  <si>
    <t>VALOR POR HORA</t>
  </si>
  <si>
    <t xml:space="preserve">ORDINARIOS </t>
  </si>
  <si>
    <t xml:space="preserve">PRESUPUESTO PARTICIPATIVO </t>
  </si>
  <si>
    <t>Ppto Componente</t>
  </si>
  <si>
    <t>Total Componente</t>
  </si>
  <si>
    <t>SANTA ELENA FLORICULTORES</t>
  </si>
  <si>
    <t xml:space="preserve">SAN CRISTÓBAL </t>
  </si>
  <si>
    <r>
      <t xml:space="preserve">ASESORÍA EN CERTIFICACIÓN BPA PARA AGROEMPRESARIOS </t>
    </r>
    <r>
      <rPr>
        <sz val="11"/>
        <color theme="1"/>
        <rFont val="Calibri Light"/>
        <family val="2"/>
      </rPr>
      <t xml:space="preserve"> </t>
    </r>
  </si>
  <si>
    <t>MUESTRA COMERCIAL</t>
  </si>
  <si>
    <t xml:space="preserve">ASIGNACIÓN RECURSOS POR CORREGIMIENTO </t>
  </si>
  <si>
    <t xml:space="preserve">RECURSOS ORDINARIOS </t>
  </si>
  <si>
    <t xml:space="preserve">SAN ANTONIO DE PRADO </t>
  </si>
  <si>
    <t>Kit agroempresarios certificaciones BPA</t>
  </si>
  <si>
    <t xml:space="preserve">Consultores asociativos </t>
  </si>
  <si>
    <t>Analista administrativa programa MBA Agro</t>
  </si>
  <si>
    <t>Auxiliar medicion de indicadores programa MBA Agro</t>
  </si>
  <si>
    <t xml:space="preserve">Auxilio celular consultores agro líderes </t>
  </si>
  <si>
    <t xml:space="preserve">Bolsa para transporte del equipo de trabajo en corregimientos y gerente </t>
  </si>
  <si>
    <t xml:space="preserve">Chaleco consultores agro líderes </t>
  </si>
  <si>
    <t>COACH</t>
  </si>
  <si>
    <t xml:space="preserve">Consultor agro líder </t>
  </si>
  <si>
    <t xml:space="preserve">Consultores agroempresariales transversales </t>
  </si>
  <si>
    <t>Consultores psicosociales</t>
  </si>
  <si>
    <t xml:space="preserve">Convocatoria y selección de personal consultores agro líderes </t>
  </si>
  <si>
    <t>Coordinadora programa MBA Agro</t>
  </si>
  <si>
    <t xml:space="preserve">Fletes: trasnporte de materiales a agrompresarios en territorio </t>
  </si>
  <si>
    <t xml:space="preserve">Gorra consultores agro líderes </t>
  </si>
  <si>
    <t xml:space="preserve">Kit agroempresarios nivel 1 y nivel 2 </t>
  </si>
  <si>
    <t xml:space="preserve">Licencia Project consultores agro líderes </t>
  </si>
  <si>
    <t xml:space="preserve">Mapa, análisis de laboratorio y señaletica agroempresarios nivel 1 y nivel 2 </t>
  </si>
  <si>
    <t>Materiales, insumos y papelería</t>
  </si>
  <si>
    <t xml:space="preserve">Puestos de trabajo consultores agro líderes </t>
  </si>
  <si>
    <t xml:space="preserve">Refrigerios formaciones grupales </t>
  </si>
  <si>
    <t xml:space="preserve">Seguro de vida consultores agro líderes </t>
  </si>
  <si>
    <t xml:space="preserve">Uso de equipos de cómputo consultores agro líderes </t>
  </si>
  <si>
    <t xml:space="preserve">Uso GPS para georeferenciación </t>
  </si>
  <si>
    <t>Video beam (1 por grupo)</t>
  </si>
  <si>
    <t>INTERVENCIÓN AGROEMPRESARIAL /  FORTALECIMIENTO ASOCIATIVO</t>
  </si>
  <si>
    <t>Consultores otras especialidades</t>
  </si>
  <si>
    <t xml:space="preserve">Pasantía </t>
  </si>
  <si>
    <t xml:space="preserve">INTERVENCIÓN AGROEMPRESARIAL /  MUESTRA COMERCIAL </t>
  </si>
  <si>
    <t xml:space="preserve">Consultor comercial </t>
  </si>
  <si>
    <t>Analista contable</t>
  </si>
  <si>
    <t xml:space="preserve">Analista de compras </t>
  </si>
  <si>
    <t>Bolsa para transporte del equipo de compras</t>
  </si>
  <si>
    <t xml:space="preserve">Licencia project analistas de compras </t>
  </si>
  <si>
    <t xml:space="preserve">Licencia PSL  analista contable </t>
  </si>
  <si>
    <t>Puestos de trabajo analista contable</t>
  </si>
  <si>
    <t xml:space="preserve">Puestos de trabajo analistas de compras </t>
  </si>
  <si>
    <t xml:space="preserve">Seguro de vida analistas de compras y analista contable </t>
  </si>
  <si>
    <t xml:space="preserve">Teléfonos analistas de compras y analista contable </t>
  </si>
  <si>
    <t xml:space="preserve">Uso de equipos de cómputo analista contable </t>
  </si>
  <si>
    <t xml:space="preserve">Uso de equipos de cómputo analistas de compras </t>
  </si>
  <si>
    <t xml:space="preserve">Incentivos agroempresarios nivel 1 y nivel 2 </t>
  </si>
  <si>
    <t xml:space="preserve">Incentivos agroempresarios continuidad </t>
  </si>
  <si>
    <t>Incentivos agroempresarios formación ICA</t>
  </si>
  <si>
    <t>TRANSVERSAL</t>
  </si>
  <si>
    <t>Analista administrativo</t>
  </si>
  <si>
    <t xml:space="preserve">Analista de ejecución de proyectos </t>
  </si>
  <si>
    <t xml:space="preserve">Analista de Talento Humano </t>
  </si>
  <si>
    <t xml:space="preserve">Analista Formulación de proyectos </t>
  </si>
  <si>
    <t xml:space="preserve">Analista soporte legal </t>
  </si>
  <si>
    <t>Aporte de Metodologías de Fortalecimiento Agroempresarial</t>
  </si>
  <si>
    <t xml:space="preserve">Aseo y cafeteria equipo proyecto </t>
  </si>
  <si>
    <t xml:space="preserve">Auxilio celular gerente proyecto </t>
  </si>
  <si>
    <t xml:space="preserve">Camiseta de todo el equipo </t>
  </si>
  <si>
    <t xml:space="preserve">Comunicador </t>
  </si>
  <si>
    <t>Convocatoria y selección de gerente</t>
  </si>
  <si>
    <t xml:space="preserve">Convocatoria y selección de personal analista administrativo, analistas de compras, analista contable y comunicador </t>
  </si>
  <si>
    <t xml:space="preserve">Dirección de Inversionistas Sociales </t>
  </si>
  <si>
    <t xml:space="preserve">Escarapela de todo el equipo </t>
  </si>
  <si>
    <t xml:space="preserve">Examenes médicos de ingreso de todo el equipo </t>
  </si>
  <si>
    <t>Freepress</t>
  </si>
  <si>
    <t xml:space="preserve">Gastos de transporte y logistica </t>
  </si>
  <si>
    <t>Gerente de proyecto</t>
  </si>
  <si>
    <t xml:space="preserve">Gestión y monitoreo plan de medios de freepress </t>
  </si>
  <si>
    <t xml:space="preserve">Jefatura de ejecución de proyectos </t>
  </si>
  <si>
    <t xml:space="preserve">Jefatura Estado y Cooperación Internacional </t>
  </si>
  <si>
    <t xml:space="preserve">Licencia project analista administrativo </t>
  </si>
  <si>
    <t xml:space="preserve">Licencia Project gerente del proyecto </t>
  </si>
  <si>
    <t xml:space="preserve">Puestos de trabajo analista administrativo y comunicador </t>
  </si>
  <si>
    <t xml:space="preserve">Puestos de trabajo gerente del proyecto </t>
  </si>
  <si>
    <t xml:space="preserve">Seguro de vida analista administrativo y comunicador </t>
  </si>
  <si>
    <t xml:space="preserve">Seguro de vida gerente del proyecto </t>
  </si>
  <si>
    <t xml:space="preserve">Servicios públicos equipo proyecto </t>
  </si>
  <si>
    <t>Sistemas de información: Office</t>
  </si>
  <si>
    <t>Sistemas de información: Oracle</t>
  </si>
  <si>
    <t xml:space="preserve">Teléfonos gerente, consultores agro líderes, analista administrativo y comunicador </t>
  </si>
  <si>
    <t xml:space="preserve">Uso de equipos de cómputo analista administrativo </t>
  </si>
  <si>
    <t xml:space="preserve">Uso de equipos de cómputo comunicador </t>
  </si>
  <si>
    <t xml:space="preserve">Uso de equipos de cómputo gerente proyecto </t>
  </si>
  <si>
    <t>COMPONENTE</t>
  </si>
  <si>
    <t xml:space="preserve">ITEM </t>
  </si>
  <si>
    <t>DESCRIPCIÓN DEL ITEM</t>
  </si>
  <si>
    <t>Unidad de medida</t>
  </si>
  <si>
    <t>Unidad</t>
  </si>
  <si>
    <t>Cant. /No. De veces</t>
  </si>
  <si>
    <t>Valor unitario 2018</t>
  </si>
  <si>
    <t xml:space="preserve"> CONTRAPARTIDA INTERACTUAR</t>
  </si>
  <si>
    <t>Recurso Humano</t>
  </si>
  <si>
    <t>Mes</t>
  </si>
  <si>
    <t xml:space="preserve">Recursos directos del proyecto </t>
  </si>
  <si>
    <t>Horas</t>
  </si>
  <si>
    <t xml:space="preserve">Recurso interno de Interactuar </t>
  </si>
  <si>
    <t>Bolsa</t>
  </si>
  <si>
    <t xml:space="preserve">Salario tiempo parcial </t>
  </si>
  <si>
    <t xml:space="preserve">Tiempo parcial </t>
  </si>
  <si>
    <t xml:space="preserve">Soporte empresarios </t>
  </si>
  <si>
    <t xml:space="preserve">Bolsa de recursos </t>
  </si>
  <si>
    <t>Eventos</t>
  </si>
  <si>
    <t>Evento</t>
  </si>
  <si>
    <t>Equipos y suministros</t>
  </si>
  <si>
    <t xml:space="preserve">Unidades </t>
  </si>
  <si>
    <t>Otros gastos</t>
  </si>
  <si>
    <t>Transporte equipo (Auxilo de Transporte)</t>
  </si>
  <si>
    <t>Auxilio Mensual</t>
  </si>
  <si>
    <t xml:space="preserve">Transporte equipo </t>
  </si>
  <si>
    <t xml:space="preserve">Bolsa de Incentivos </t>
  </si>
  <si>
    <t xml:space="preserve">Polizas </t>
  </si>
  <si>
    <t>Eventos de cierre</t>
  </si>
  <si>
    <t>Costos Indirectos</t>
  </si>
  <si>
    <t>Licencia parcial</t>
  </si>
  <si>
    <t>Elaboración de abonos sólidos fermentados</t>
  </si>
  <si>
    <t>Elaboración de Bioinsumos y caldos minerales (Biopoder campesino).</t>
  </si>
  <si>
    <t>Contexto de la agricultura, la agroquímica, impactos medioambientales y climáticos.</t>
  </si>
  <si>
    <t>Armonía biológico-mineral de la tierra.</t>
  </si>
  <si>
    <t>Aspectos principales para evaluar la salud y productividad de cultivos.</t>
  </si>
  <si>
    <t>Introducción a los procesos de transición/reconversión bajo agricultura orgánica regenerativa agroecológica.</t>
  </si>
  <si>
    <t>Bioregeneración de suelos</t>
  </si>
  <si>
    <t>Diseño hidrológico de cultivos para la preservación de fuentes hídricas.</t>
  </si>
  <si>
    <t>Introducción a los Bioinsumos y a los sistemas productivos orgánicos/regenerativos.</t>
  </si>
  <si>
    <t>Aplicación e implementación de Bioinsumos en procesos de transición/reconversión a una agricultura orgánica regenerativa.</t>
  </si>
  <si>
    <t>Trofobiosis</t>
  </si>
  <si>
    <t>Emprendimiento de la tierra y agroemprendimiento.</t>
  </si>
  <si>
    <t>HORAS ACADEMICA</t>
  </si>
  <si>
    <t>HORAS EN FINCA</t>
  </si>
  <si>
    <t>TOTAL HORAS FORMACIÓN</t>
  </si>
  <si>
    <t>Total Formación</t>
  </si>
  <si>
    <t>ACTIVIDADES</t>
  </si>
  <si>
    <t>UNIDADES PRODUCTIVAS</t>
  </si>
  <si>
    <t>Valor Unitario</t>
  </si>
  <si>
    <t>Valor Total</t>
  </si>
  <si>
    <t>Formación Académica en Agroecología</t>
  </si>
  <si>
    <t xml:space="preserve">Identificación de mejores ofertas según plan de intervención </t>
  </si>
  <si>
    <t>Adquisición, verificación de cumplimiento de criterios y procedimientos de pago, una vez entregados y recibidos a satisfacción, los bienes por parte de los beneficiarios.</t>
  </si>
  <si>
    <t>Concertación y aprobación de planes de incentivos</t>
  </si>
  <si>
    <t>Plan de intervención e incentivos a cada una de las unidades productivas de los beneficiarios del proyecto.</t>
  </si>
  <si>
    <t>Fase Práctica en Agroecología por niveles de apropiación.</t>
  </si>
  <si>
    <t>Visitas de  Diagnóstico y Verificación a Proyectos Agroecológicos</t>
  </si>
  <si>
    <t>Total Incentivos para proyectos agroecológicos</t>
  </si>
  <si>
    <t xml:space="preserve">Proyectos </t>
  </si>
  <si>
    <t>Entrega de planes de incentivos a los productores beneficiados, incluyendo la logística de entrega en la veredas del Corregimiento de San Sebastián de Palmitas, y los registros y evidencias de las mismas.</t>
  </si>
  <si>
    <t>Horas Gestión</t>
  </si>
  <si>
    <t>Total Horas Gestión</t>
  </si>
  <si>
    <t>Nota 3: Los recursos para los planes de incentivos son exclusivamente para adquirir los bienes priorizados para los proyectos agroecológicas. 
El valor del flete de los bienes llevados a las veredas en el corregimiento se costean de estos recursos.</t>
  </si>
  <si>
    <t>ACTIVIDADES Y RECURSOS PARA EL PROYECTO EN FORMACIÓN EN AGROECOLOGÍA EN SAN SEBASTIAN DE PALMITAS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</si>
  <si>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</si>
  <si>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</si>
  <si>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</si>
  <si>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</si>
  <si>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</si>
  <si>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</si>
  <si>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</si>
  <si>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</si>
  <si>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 xml:space="preserve">Mayo </t>
  </si>
  <si>
    <t>Abril</t>
  </si>
  <si>
    <t>Nota 1: En el componente de visitas están incluidos los recursos para el gasto en transporte para los profesionales/técnicos.</t>
  </si>
  <si>
    <t>Nota 2: En el componente de formación académica en agroecología están incluidos los recursos para el gasto en refrigerios para los productores y facilitadores que participan y para el material documental (memorias de la formación). Se incluyen tambien los recursos para el transporte y los materiales necesarios para la formación en agroecológia dependiendo de la temática de cada jornada.</t>
  </si>
  <si>
    <t>Nota 3: Nota 1: En el componente de visitas están incluidos los recursos para el gasto en transporte para los profesionales/técnicos.</t>
  </si>
  <si>
    <t>Cromatografía</t>
  </si>
  <si>
    <t xml:space="preserve">Uso eficiente de aplicación de productos agroecológicos dependiendo de las contingencias de cada suelo y tipo de cultivos. </t>
  </si>
  <si>
    <t>Elaboración de caldos minerales 
(Biopoder campesino).</t>
  </si>
  <si>
    <t>Control biológico</t>
  </si>
  <si>
    <t>Total Visitas (Diagnóstico y Verificación)</t>
  </si>
  <si>
    <t>Total Formación Práctica</t>
  </si>
  <si>
    <t>Participación 6° Foro Internacional de Agricultura Orgánica</t>
  </si>
  <si>
    <t>HORAS PRACTICAS</t>
  </si>
  <si>
    <t>TOTAL HORAS PRACTICAS</t>
  </si>
  <si>
    <t>TOTAL RECURSOS DEL PROYECTO EN FORMACIÓN EN AGROECOLOGÍA</t>
  </si>
  <si>
    <t>IVA</t>
  </si>
  <si>
    <t>Visita 1 de Diagnóstico a las noventa (90) unidades clasificadas para participar en el proyecto</t>
  </si>
  <si>
    <t xml:space="preserve">Visitas 5 de verificación de avance en apropiación de conocimientos e incorporación de insumos a las  noventa (90) unidades agroecológicas  </t>
  </si>
  <si>
    <t xml:space="preserve">Visita 2 de asesoría a proyecto agroecológico en finca </t>
  </si>
  <si>
    <t xml:space="preserve">Visita 3 de acompañamiento a proyecto agroecológico </t>
  </si>
  <si>
    <t>Visita 4 de ajuste a modelo agroecológico en finca</t>
  </si>
  <si>
    <t>Objeto:  PP- Prestación de servicios para la capacitación en prácticas agroecológicas de las unidades productivas de los Corregimientos del Distrito</t>
  </si>
  <si>
    <t>PP- Prestación de servicios para la capacitación en prácticas agroecológicas de las unidades productivas de los Corregimientos del Distrito</t>
  </si>
  <si>
    <t xml:space="preserve">Elaboró: </t>
  </si>
  <si>
    <t>Fredy Oquendo Usuga</t>
  </si>
  <si>
    <t>Subsecretaría Desarrollo Rural</t>
  </si>
  <si>
    <t>Secretaría Desarrollo Económico</t>
  </si>
  <si>
    <t>Técnico</t>
  </si>
  <si>
    <t>Revisó</t>
  </si>
  <si>
    <t>Luz Helena Vasquez T</t>
  </si>
  <si>
    <t>Lógística</t>
  </si>
  <si>
    <t>CRONOGRAMA DE ACTIVIDADES PARA EL PROYECTO EN FORMACIÓN EN AGROECOLOGÍA EN SAN SEBASTIAN DE PALMITAS</t>
  </si>
  <si>
    <t>Total Horas Visitas Técnicas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</si>
</sst>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_-* #,##0.00\ _€_-;\-* #,##0.00\ _€_-;_-* &quot;-&quot;??\ _€_-;_-@_-"/>
    <numFmt numFmtId="165" formatCode="_-* #,##0\ _€_-;\-* #,##0\ _€_-;_-* &quot;-&quot;??\ _€_-;_-@_-"/>
    <numFmt numFmtId="166" formatCode="_-* #,##0.00\ &quot;€&quot;_-;\-* #,##0.00\ &quot;€&quot;_-;_-* &quot;-&quot;??\ &quot;€&quot;_-;_-@_-"/>
    <numFmt numFmtId="167" formatCode="[$$-240A]\ #,##0"/>
    <numFmt numFmtId="168" formatCode="_(* #,##0.00_);_(* \(#,##0.00\);_(* &quot;-&quot;??_);_(@_)"/>
    <numFmt numFmtId="169" formatCode="_(* #,##0_);_(* \(#,##0\);_(* &quot;-&quot;??_);_(@_)"/>
    <numFmt numFmtId="170" formatCode="_(&quot;$&quot;\ * #,##0_);_(&quot;$&quot;\ * \(#,##0\);_(&quot;$&quot;\ * &quot;-&quot;??_);_(@_)"/>
    <numFmt numFmtId="171" formatCode="_(&quot;$&quot;\ * #,##0.00_);_(&quot;$&quot;\ * \(#,##0.00\);_(&quot;$&quot;\ * &quot;-&quot;??_);_(@_)"/>
    <numFmt numFmtId="172" formatCode="_(* #,##0.0_);_(* \(#,##0.0\);_(* &quot;-&quot;??_);_(@_)"/>
    <numFmt numFmtId="173" formatCode="_-&quot;$&quot;\ * #,##0_-;\-&quot;$&quot;\ * #,##0_-;_-&quot;$&quot;\ 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 Light"/>
      <family val="2"/>
    </font>
    <font>
      <sz val="11"/>
      <color theme="1"/>
      <name val="Calibri Light"/>
      <family val="2"/>
    </font>
    <font>
      <b/>
      <sz val="14"/>
      <color theme="0"/>
      <name val="Calibri Light"/>
      <family val="2"/>
    </font>
    <font>
      <b/>
      <sz val="11"/>
      <color theme="1"/>
      <name val="Calibri Light"/>
      <family val="2"/>
    </font>
    <font>
      <sz val="14"/>
      <color theme="1"/>
      <name val="Calibri Light"/>
      <family val="2"/>
    </font>
    <font>
      <sz val="11"/>
      <name val="Calibri Light"/>
      <family val="2"/>
    </font>
    <font>
      <sz val="11"/>
      <color rgb="FFFF0000"/>
      <name val="Calibri Light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3"/>
      <name val="Arial"/>
      <family val="2"/>
    </font>
    <font>
      <b/>
      <sz val="1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69">
    <border>
      <left/>
      <right/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99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165" fontId="3" fillId="0" borderId="3" xfId="4" applyNumberFormat="1" applyFont="1" applyBorder="1" applyAlignment="1">
      <alignment horizontal="center" vertical="center"/>
    </xf>
    <xf numFmtId="165" fontId="0" fillId="0" borderId="0" xfId="0" applyNumberFormat="1"/>
    <xf numFmtId="0" fontId="2" fillId="2" borderId="9" xfId="0" applyFont="1" applyFill="1" applyBorder="1" applyAlignment="1">
      <alignment horizontal="center" vertical="center"/>
    </xf>
    <xf numFmtId="169" fontId="5" fillId="0" borderId="3" xfId="6" applyNumberFormat="1" applyFont="1" applyFill="1" applyBorder="1" applyAlignment="1">
      <alignment horizontal="center" vertical="center" wrapText="1"/>
    </xf>
    <xf numFmtId="167" fontId="3" fillId="3" borderId="3" xfId="4" applyNumberFormat="1" applyFont="1" applyFill="1" applyBorder="1" applyAlignment="1">
      <alignment horizontal="center" vertical="center"/>
    </xf>
    <xf numFmtId="167" fontId="2" fillId="4" borderId="3" xfId="4" applyNumberFormat="1" applyFont="1" applyFill="1" applyBorder="1" applyAlignment="1">
      <alignment horizontal="center" vertical="center" wrapText="1"/>
    </xf>
    <xf numFmtId="169" fontId="0" fillId="0" borderId="0" xfId="0" applyNumberFormat="1"/>
    <xf numFmtId="169" fontId="3" fillId="3" borderId="2" xfId="6" applyNumberFormat="1" applyFont="1" applyFill="1" applyBorder="1" applyAlignment="1">
      <alignment horizontal="center" vertical="center"/>
    </xf>
    <xf numFmtId="167" fontId="0" fillId="0" borderId="0" xfId="0" applyNumberFormat="1"/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169" fontId="5" fillId="0" borderId="5" xfId="6" applyNumberFormat="1" applyFont="1" applyFill="1" applyBorder="1" applyAlignment="1">
      <alignment horizontal="center" vertical="center" wrapText="1"/>
    </xf>
    <xf numFmtId="169" fontId="5" fillId="0" borderId="12" xfId="6" applyNumberFormat="1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left" vertical="center" wrapText="1"/>
    </xf>
    <xf numFmtId="169" fontId="3" fillId="6" borderId="3" xfId="6" applyNumberFormat="1" applyFont="1" applyFill="1" applyBorder="1" applyAlignment="1">
      <alignment horizontal="center" vertical="center"/>
    </xf>
    <xf numFmtId="167" fontId="3" fillId="6" borderId="3" xfId="4" applyNumberFormat="1" applyFont="1" applyFill="1" applyBorder="1" applyAlignment="1">
      <alignment horizontal="center" vertical="center"/>
    </xf>
    <xf numFmtId="167" fontId="3" fillId="6" borderId="3" xfId="6" applyNumberFormat="1" applyFont="1" applyFill="1" applyBorder="1" applyAlignment="1">
      <alignment horizontal="center" vertical="center"/>
    </xf>
    <xf numFmtId="0" fontId="5" fillId="7" borderId="9" xfId="0" applyFont="1" applyFill="1" applyBorder="1" applyAlignment="1">
      <alignment horizontal="left" vertical="center" wrapText="1"/>
    </xf>
    <xf numFmtId="169" fontId="3" fillId="7" borderId="3" xfId="6" applyNumberFormat="1" applyFont="1" applyFill="1" applyBorder="1" applyAlignment="1">
      <alignment horizontal="center" vertical="center"/>
    </xf>
    <xf numFmtId="167" fontId="3" fillId="7" borderId="3" xfId="6" applyNumberFormat="1" applyFont="1" applyFill="1" applyBorder="1" applyAlignment="1">
      <alignment horizontal="center" vertical="center"/>
    </xf>
    <xf numFmtId="167" fontId="3" fillId="7" borderId="3" xfId="4" applyNumberFormat="1" applyFont="1" applyFill="1" applyBorder="1" applyAlignment="1">
      <alignment horizontal="center" vertical="center"/>
    </xf>
    <xf numFmtId="0" fontId="5" fillId="8" borderId="9" xfId="0" applyFont="1" applyFill="1" applyBorder="1" applyAlignment="1">
      <alignment horizontal="left" vertical="center" wrapText="1"/>
    </xf>
    <xf numFmtId="169" fontId="3" fillId="8" borderId="3" xfId="6" applyNumberFormat="1" applyFont="1" applyFill="1" applyBorder="1" applyAlignment="1">
      <alignment horizontal="center" vertical="center"/>
    </xf>
    <xf numFmtId="167" fontId="3" fillId="8" borderId="3" xfId="4" applyNumberFormat="1" applyFont="1" applyFill="1" applyBorder="1" applyAlignment="1">
      <alignment horizontal="center" vertical="center"/>
    </xf>
    <xf numFmtId="167" fontId="3" fillId="8" borderId="3" xfId="6" applyNumberFormat="1" applyFont="1" applyFill="1" applyBorder="1" applyAlignment="1">
      <alignment horizontal="center" vertical="center"/>
    </xf>
    <xf numFmtId="167" fontId="3" fillId="3" borderId="1" xfId="4" applyNumberFormat="1" applyFont="1" applyFill="1" applyBorder="1" applyAlignment="1">
      <alignment horizontal="center" vertical="center"/>
    </xf>
    <xf numFmtId="0" fontId="5" fillId="9" borderId="9" xfId="0" applyFont="1" applyFill="1" applyBorder="1" applyAlignment="1">
      <alignment horizontal="left" vertical="center" wrapText="1"/>
    </xf>
    <xf numFmtId="169" fontId="3" fillId="9" borderId="3" xfId="6" applyNumberFormat="1" applyFont="1" applyFill="1" applyBorder="1" applyAlignment="1">
      <alignment horizontal="center" vertical="center"/>
    </xf>
    <xf numFmtId="167" fontId="3" fillId="9" borderId="3" xfId="4" applyNumberFormat="1" applyFont="1" applyFill="1" applyBorder="1" applyAlignment="1">
      <alignment horizontal="center" vertical="center"/>
    </xf>
    <xf numFmtId="167" fontId="3" fillId="9" borderId="3" xfId="6" applyNumberFormat="1" applyFont="1" applyFill="1" applyBorder="1" applyAlignment="1">
      <alignment horizontal="center" vertical="center"/>
    </xf>
    <xf numFmtId="169" fontId="5" fillId="5" borderId="3" xfId="6" applyNumberFormat="1" applyFont="1" applyFill="1" applyBorder="1" applyAlignment="1">
      <alignment horizontal="left" vertical="center"/>
    </xf>
    <xf numFmtId="169" fontId="3" fillId="5" borderId="3" xfId="6" applyNumberFormat="1" applyFont="1" applyFill="1" applyBorder="1" applyAlignment="1">
      <alignment horizontal="center" vertical="center"/>
    </xf>
    <xf numFmtId="169" fontId="3" fillId="10" borderId="3" xfId="6" applyNumberFormat="1" applyFont="1" applyFill="1" applyBorder="1" applyAlignment="1">
      <alignment horizontal="center" vertical="center"/>
    </xf>
    <xf numFmtId="167" fontId="3" fillId="5" borderId="3" xfId="4" applyNumberFormat="1" applyFont="1" applyFill="1" applyBorder="1" applyAlignment="1">
      <alignment horizontal="center" vertical="center"/>
    </xf>
    <xf numFmtId="167" fontId="3" fillId="5" borderId="3" xfId="6" applyNumberFormat="1" applyFont="1" applyFill="1" applyBorder="1" applyAlignment="1">
      <alignment horizontal="center" vertical="center"/>
    </xf>
    <xf numFmtId="167" fontId="0" fillId="0" borderId="0" xfId="0" applyNumberFormat="1" applyAlignment="1">
      <alignment vertical="center"/>
    </xf>
    <xf numFmtId="0" fontId="5" fillId="0" borderId="9" xfId="0" applyFont="1" applyBorder="1" applyAlignment="1">
      <alignment horizontal="left" vertical="center" wrapText="1"/>
    </xf>
    <xf numFmtId="169" fontId="3" fillId="3" borderId="8" xfId="6" applyNumberFormat="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169" fontId="2" fillId="4" borderId="2" xfId="0" applyNumberFormat="1" applyFont="1" applyFill="1" applyBorder="1" applyAlignment="1">
      <alignment horizontal="center" vertical="center" wrapText="1"/>
    </xf>
    <xf numFmtId="167" fontId="0" fillId="0" borderId="12" xfId="0" applyNumberFormat="1" applyBorder="1"/>
    <xf numFmtId="0" fontId="2" fillId="2" borderId="15" xfId="0" applyFont="1" applyFill="1" applyBorder="1" applyAlignment="1">
      <alignment horizontal="center" vertical="center"/>
    </xf>
    <xf numFmtId="167" fontId="2" fillId="2" borderId="13" xfId="4" applyNumberFormat="1" applyFont="1" applyFill="1" applyBorder="1" applyAlignment="1">
      <alignment vertical="center"/>
    </xf>
    <xf numFmtId="169" fontId="3" fillId="0" borderId="0" xfId="6" applyNumberFormat="1" applyFont="1" applyFill="1" applyBorder="1" applyAlignment="1">
      <alignment vertical="center"/>
    </xf>
    <xf numFmtId="165" fontId="0" fillId="0" borderId="0" xfId="4" applyNumberFormat="1" applyFont="1"/>
    <xf numFmtId="0" fontId="6" fillId="0" borderId="3" xfId="0" applyFont="1" applyBorder="1" applyAlignment="1">
      <alignment horizontal="left" vertical="center"/>
    </xf>
    <xf numFmtId="42" fontId="0" fillId="0" borderId="0" xfId="2" applyFont="1"/>
    <xf numFmtId="41" fontId="0" fillId="0" borderId="0" xfId="0" applyNumberFormat="1"/>
    <xf numFmtId="0" fontId="3" fillId="0" borderId="3" xfId="0" applyFont="1" applyBorder="1" applyAlignment="1">
      <alignment horizontal="left" vertical="center" wrapText="1"/>
    </xf>
    <xf numFmtId="42" fontId="0" fillId="0" borderId="0" xfId="0" applyNumberFormat="1"/>
    <xf numFmtId="165" fontId="0" fillId="0" borderId="0" xfId="0" applyNumberFormat="1" applyAlignment="1">
      <alignment vertical="center"/>
    </xf>
    <xf numFmtId="42" fontId="0" fillId="0" borderId="0" xfId="2" applyFont="1" applyFill="1"/>
    <xf numFmtId="165" fontId="0" fillId="11" borderId="0" xfId="0" applyNumberFormat="1" applyFill="1"/>
    <xf numFmtId="165" fontId="0" fillId="10" borderId="0" xfId="0" applyNumberFormat="1" applyFill="1"/>
    <xf numFmtId="169" fontId="8" fillId="6" borderId="3" xfId="6" applyNumberFormat="1" applyFont="1" applyFill="1" applyBorder="1" applyAlignment="1">
      <alignment horizontal="center" vertical="center"/>
    </xf>
    <xf numFmtId="169" fontId="8" fillId="7" borderId="3" xfId="6" applyNumberFormat="1" applyFont="1" applyFill="1" applyBorder="1" applyAlignment="1">
      <alignment horizontal="center" vertical="center"/>
    </xf>
    <xf numFmtId="169" fontId="8" fillId="8" borderId="3" xfId="6" applyNumberFormat="1" applyFont="1" applyFill="1" applyBorder="1" applyAlignment="1">
      <alignment horizontal="center" vertical="center"/>
    </xf>
    <xf numFmtId="169" fontId="8" fillId="9" borderId="3" xfId="6" applyNumberFormat="1" applyFont="1" applyFill="1" applyBorder="1" applyAlignment="1">
      <alignment horizontal="center" vertical="center"/>
    </xf>
    <xf numFmtId="169" fontId="8" fillId="5" borderId="3" xfId="6" applyNumberFormat="1" applyFont="1" applyFill="1" applyBorder="1" applyAlignment="1">
      <alignment horizontal="center" vertical="center"/>
    </xf>
    <xf numFmtId="169" fontId="8" fillId="3" borderId="2" xfId="6" applyNumberFormat="1" applyFont="1" applyFill="1" applyBorder="1" applyAlignment="1">
      <alignment horizontal="center" vertical="center"/>
    </xf>
    <xf numFmtId="10" fontId="0" fillId="0" borderId="0" xfId="3" applyNumberFormat="1" applyFont="1"/>
    <xf numFmtId="10" fontId="0" fillId="0" borderId="0" xfId="0" applyNumberFormat="1"/>
    <xf numFmtId="0" fontId="3" fillId="0" borderId="0" xfId="0" applyFont="1"/>
    <xf numFmtId="0" fontId="5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" fontId="3" fillId="0" borderId="3" xfId="7" applyNumberFormat="1" applyFont="1" applyFill="1" applyBorder="1" applyAlignment="1">
      <alignment horizontal="center" vertical="center"/>
    </xf>
    <xf numFmtId="169" fontId="3" fillId="0" borderId="3" xfId="6" applyNumberFormat="1" applyFont="1" applyFill="1" applyBorder="1" applyAlignment="1">
      <alignment vertical="center"/>
    </xf>
    <xf numFmtId="169" fontId="8" fillId="0" borderId="3" xfId="6" applyNumberFormat="1" applyFont="1" applyFill="1" applyBorder="1" applyAlignment="1">
      <alignment vertical="center"/>
    </xf>
    <xf numFmtId="41" fontId="3" fillId="0" borderId="0" xfId="1" applyFont="1" applyFill="1"/>
    <xf numFmtId="0" fontId="3" fillId="0" borderId="3" xfId="7" applyNumberFormat="1" applyFont="1" applyFill="1" applyBorder="1" applyAlignment="1">
      <alignment horizontal="center" vertical="center"/>
    </xf>
    <xf numFmtId="170" fontId="3" fillId="0" borderId="3" xfId="7" applyNumberFormat="1" applyFont="1" applyFill="1" applyBorder="1" applyAlignment="1">
      <alignment vertical="center"/>
    </xf>
    <xf numFmtId="0" fontId="3" fillId="0" borderId="1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170" fontId="7" fillId="0" borderId="3" xfId="7" applyNumberFormat="1" applyFont="1" applyFill="1" applyBorder="1" applyAlignment="1">
      <alignment vertical="center"/>
    </xf>
    <xf numFmtId="169" fontId="7" fillId="0" borderId="3" xfId="6" applyNumberFormat="1" applyFont="1" applyFill="1" applyBorder="1" applyAlignment="1">
      <alignment vertical="center"/>
    </xf>
    <xf numFmtId="169" fontId="3" fillId="0" borderId="0" xfId="0" applyNumberFormat="1" applyFont="1"/>
    <xf numFmtId="9" fontId="3" fillId="0" borderId="3" xfId="3" applyFont="1" applyFill="1" applyBorder="1" applyAlignment="1">
      <alignment horizontal="center" vertical="center"/>
    </xf>
    <xf numFmtId="170" fontId="3" fillId="0" borderId="3" xfId="7" applyNumberFormat="1" applyFont="1" applyFill="1" applyBorder="1" applyAlignment="1">
      <alignment horizontal="left" vertical="center" wrapText="1"/>
    </xf>
    <xf numFmtId="169" fontId="3" fillId="0" borderId="3" xfId="6" applyNumberFormat="1" applyFont="1" applyFill="1" applyBorder="1" applyAlignment="1">
      <alignment vertical="center" wrapText="1"/>
    </xf>
    <xf numFmtId="0" fontId="3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168" fontId="3" fillId="0" borderId="3" xfId="6" applyFont="1" applyFill="1" applyBorder="1" applyAlignment="1">
      <alignment vertical="center"/>
    </xf>
    <xf numFmtId="42" fontId="4" fillId="0" borderId="0" xfId="2" applyFont="1" applyFill="1" applyBorder="1" applyAlignment="1">
      <alignment vertical="center"/>
    </xf>
    <xf numFmtId="165" fontId="2" fillId="0" borderId="3" xfId="4" applyNumberFormat="1" applyFont="1" applyFill="1" applyBorder="1" applyAlignment="1">
      <alignment vertical="center"/>
    </xf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41" fontId="0" fillId="0" borderId="0" xfId="1" applyFont="1" applyFill="1"/>
    <xf numFmtId="42" fontId="3" fillId="0" borderId="0" xfId="0" applyNumberFormat="1" applyFont="1"/>
    <xf numFmtId="172" fontId="0" fillId="0" borderId="0" xfId="0" applyNumberFormat="1"/>
    <xf numFmtId="169" fontId="3" fillId="0" borderId="0" xfId="6" applyNumberFormat="1" applyFont="1" applyFill="1"/>
    <xf numFmtId="0" fontId="3" fillId="0" borderId="0" xfId="0" applyFont="1" applyAlignment="1">
      <alignment horizontal="left" wrapText="1"/>
    </xf>
    <xf numFmtId="0" fontId="9" fillId="0" borderId="29" xfId="0" applyFont="1" applyBorder="1" applyAlignment="1">
      <alignment horizontal="justify" vertical="center"/>
    </xf>
    <xf numFmtId="0" fontId="9" fillId="0" borderId="29" xfId="0" applyFont="1" applyBorder="1" applyAlignment="1">
      <alignment vertical="center" wrapText="1"/>
    </xf>
    <xf numFmtId="0" fontId="9" fillId="0" borderId="29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10" fillId="12" borderId="30" xfId="0" applyFont="1" applyFill="1" applyBorder="1" applyAlignment="1">
      <alignment vertical="center"/>
    </xf>
    <xf numFmtId="0" fontId="9" fillId="0" borderId="24" xfId="0" applyFont="1" applyBorder="1" applyAlignment="1">
      <alignment horizontal="justify" vertical="center"/>
    </xf>
    <xf numFmtId="0" fontId="9" fillId="0" borderId="12" xfId="0" applyFont="1" applyBorder="1" applyAlignment="1">
      <alignment vertical="center" wrapText="1"/>
    </xf>
    <xf numFmtId="0" fontId="9" fillId="0" borderId="32" xfId="0" applyFont="1" applyBorder="1" applyAlignment="1">
      <alignment vertical="center" wrapText="1"/>
    </xf>
    <xf numFmtId="0" fontId="9" fillId="0" borderId="41" xfId="0" applyFont="1" applyBorder="1" applyAlignment="1">
      <alignment horizontal="justify" vertical="center"/>
    </xf>
    <xf numFmtId="0" fontId="9" fillId="0" borderId="42" xfId="0" applyFont="1" applyBorder="1" applyAlignment="1">
      <alignment horizontal="justify" vertical="center"/>
    </xf>
    <xf numFmtId="1" fontId="12" fillId="12" borderId="25" xfId="0" applyNumberFormat="1" applyFont="1" applyFill="1" applyBorder="1" applyAlignment="1">
      <alignment horizontal="center" vertical="center" wrapText="1"/>
    </xf>
    <xf numFmtId="173" fontId="12" fillId="12" borderId="25" xfId="0" applyNumberFormat="1" applyFont="1" applyFill="1" applyBorder="1" applyAlignment="1">
      <alignment vertical="center"/>
    </xf>
    <xf numFmtId="173" fontId="12" fillId="12" borderId="16" xfId="0" applyNumberFormat="1" applyFont="1" applyFill="1" applyBorder="1" applyAlignment="1">
      <alignment vertical="center"/>
    </xf>
    <xf numFmtId="0" fontId="12" fillId="12" borderId="16" xfId="0" applyFont="1" applyFill="1" applyBorder="1" applyAlignment="1">
      <alignment horizontal="center" vertical="center"/>
    </xf>
    <xf numFmtId="0" fontId="12" fillId="12" borderId="25" xfId="0" applyFont="1" applyFill="1" applyBorder="1" applyAlignment="1">
      <alignment horizontal="center" vertical="center"/>
    </xf>
    <xf numFmtId="0" fontId="12" fillId="12" borderId="16" xfId="0" applyFont="1" applyFill="1" applyBorder="1" applyAlignment="1">
      <alignment horizontal="center" vertical="center" wrapText="1"/>
    </xf>
    <xf numFmtId="1" fontId="12" fillId="12" borderId="16" xfId="0" applyNumberFormat="1" applyFont="1" applyFill="1" applyBorder="1" applyAlignment="1">
      <alignment horizontal="center" vertical="center" wrapText="1"/>
    </xf>
    <xf numFmtId="0" fontId="12" fillId="12" borderId="25" xfId="0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1" fontId="11" fillId="0" borderId="19" xfId="0" applyNumberFormat="1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12" fillId="12" borderId="39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top" wrapText="1"/>
    </xf>
    <xf numFmtId="0" fontId="11" fillId="0" borderId="12" xfId="0" applyFont="1" applyBorder="1" applyAlignment="1">
      <alignment vertical="center"/>
    </xf>
    <xf numFmtId="0" fontId="11" fillId="0" borderId="18" xfId="0" applyFont="1" applyBorder="1" applyAlignment="1">
      <alignment vertical="center"/>
    </xf>
    <xf numFmtId="173" fontId="11" fillId="0" borderId="51" xfId="8" applyNumberFormat="1" applyFont="1" applyFill="1" applyBorder="1" applyAlignment="1">
      <alignment vertical="center"/>
    </xf>
    <xf numFmtId="173" fontId="11" fillId="0" borderId="40" xfId="8" applyNumberFormat="1" applyFont="1" applyFill="1" applyBorder="1" applyAlignment="1">
      <alignment vertical="center"/>
    </xf>
    <xf numFmtId="173" fontId="11" fillId="0" borderId="12" xfId="8" applyNumberFormat="1" applyFont="1" applyFill="1" applyBorder="1" applyAlignment="1">
      <alignment vertical="center"/>
    </xf>
    <xf numFmtId="0" fontId="11" fillId="0" borderId="52" xfId="0" applyFont="1" applyBorder="1" applyAlignment="1">
      <alignment vertical="center"/>
    </xf>
    <xf numFmtId="0" fontId="11" fillId="0" borderId="32" xfId="0" applyFont="1" applyBorder="1" applyAlignment="1">
      <alignment vertical="center"/>
    </xf>
    <xf numFmtId="173" fontId="11" fillId="0" borderId="32" xfId="8" applyNumberFormat="1" applyFont="1" applyFill="1" applyBorder="1" applyAlignment="1">
      <alignment vertical="center"/>
    </xf>
    <xf numFmtId="0" fontId="11" fillId="14" borderId="18" xfId="0" applyFont="1" applyFill="1" applyBorder="1" applyAlignment="1">
      <alignment vertical="center"/>
    </xf>
    <xf numFmtId="0" fontId="9" fillId="0" borderId="12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55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justify" vertical="center"/>
    </xf>
    <xf numFmtId="173" fontId="11" fillId="0" borderId="29" xfId="8" applyNumberFormat="1" applyFont="1" applyFill="1" applyBorder="1" applyAlignment="1">
      <alignment vertical="center"/>
    </xf>
    <xf numFmtId="173" fontId="11" fillId="0" borderId="26" xfId="8" applyNumberFormat="1" applyFont="1" applyFill="1" applyBorder="1" applyAlignment="1">
      <alignment vertical="center"/>
    </xf>
    <xf numFmtId="173" fontId="11" fillId="0" borderId="53" xfId="8" applyNumberFormat="1" applyFont="1" applyFill="1" applyBorder="1" applyAlignment="1">
      <alignment vertical="center"/>
    </xf>
    <xf numFmtId="173" fontId="11" fillId="0" borderId="0" xfId="0" applyNumberFormat="1" applyFont="1" applyAlignment="1">
      <alignment horizontal="left" vertical="top" wrapText="1"/>
    </xf>
    <xf numFmtId="173" fontId="11" fillId="0" borderId="22" xfId="8" applyNumberFormat="1" applyFont="1" applyFill="1" applyBorder="1" applyAlignment="1">
      <alignment vertical="center"/>
    </xf>
    <xf numFmtId="0" fontId="11" fillId="0" borderId="22" xfId="0" applyFont="1" applyBorder="1" applyAlignment="1">
      <alignment vertical="center"/>
    </xf>
    <xf numFmtId="0" fontId="9" fillId="0" borderId="23" xfId="0" applyFont="1" applyBorder="1" applyAlignment="1">
      <alignment vertical="center" wrapText="1"/>
    </xf>
    <xf numFmtId="0" fontId="9" fillId="0" borderId="29" xfId="0" applyFont="1" applyBorder="1" applyAlignment="1">
      <alignment horizontal="justify" vertical="center" wrapText="1"/>
    </xf>
    <xf numFmtId="173" fontId="11" fillId="0" borderId="56" xfId="8" applyNumberFormat="1" applyFont="1" applyFill="1" applyBorder="1" applyAlignment="1">
      <alignment vertical="center"/>
    </xf>
    <xf numFmtId="173" fontId="12" fillId="12" borderId="54" xfId="8" applyNumberFormat="1" applyFont="1" applyFill="1" applyBorder="1" applyAlignment="1">
      <alignment vertical="center"/>
    </xf>
    <xf numFmtId="0" fontId="9" fillId="0" borderId="22" xfId="0" applyFont="1" applyBorder="1" applyAlignment="1">
      <alignment horizontal="justify" vertical="center"/>
    </xf>
    <xf numFmtId="173" fontId="14" fillId="12" borderId="16" xfId="0" applyNumberFormat="1" applyFont="1" applyFill="1" applyBorder="1" applyAlignment="1">
      <alignment horizontal="center" vertical="center" wrapText="1"/>
    </xf>
    <xf numFmtId="173" fontId="11" fillId="0" borderId="58" xfId="8" applyNumberFormat="1" applyFont="1" applyFill="1" applyBorder="1" applyAlignment="1">
      <alignment vertical="center"/>
    </xf>
    <xf numFmtId="173" fontId="11" fillId="0" borderId="42" xfId="8" applyNumberFormat="1" applyFont="1" applyFill="1" applyBorder="1" applyAlignment="1">
      <alignment vertical="center"/>
    </xf>
    <xf numFmtId="1" fontId="11" fillId="0" borderId="17" xfId="0" applyNumberFormat="1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1" fontId="11" fillId="0" borderId="20" xfId="0" applyNumberFormat="1" applyFont="1" applyBorder="1" applyAlignment="1">
      <alignment horizontal="center" vertical="center" wrapText="1"/>
    </xf>
    <xf numFmtId="1" fontId="11" fillId="0" borderId="21" xfId="0" applyNumberFormat="1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/>
    </xf>
    <xf numFmtId="10" fontId="11" fillId="0" borderId="20" xfId="3" applyNumberFormat="1" applyFont="1" applyFill="1" applyBorder="1" applyAlignment="1">
      <alignment vertical="center"/>
    </xf>
    <xf numFmtId="10" fontId="11" fillId="0" borderId="17" xfId="3" applyNumberFormat="1" applyFont="1" applyFill="1" applyBorder="1" applyAlignment="1">
      <alignment vertical="center"/>
    </xf>
    <xf numFmtId="10" fontId="11" fillId="0" borderId="57" xfId="3" applyNumberFormat="1" applyFont="1" applyFill="1" applyBorder="1" applyAlignment="1">
      <alignment vertical="center"/>
    </xf>
    <xf numFmtId="0" fontId="11" fillId="0" borderId="59" xfId="0" applyFont="1" applyBorder="1" applyAlignment="1">
      <alignment vertical="center"/>
    </xf>
    <xf numFmtId="0" fontId="11" fillId="0" borderId="41" xfId="0" applyFont="1" applyBorder="1" applyAlignment="1">
      <alignment vertical="center"/>
    </xf>
    <xf numFmtId="0" fontId="11" fillId="0" borderId="20" xfId="0" applyFont="1" applyBorder="1" applyAlignment="1">
      <alignment vertical="center"/>
    </xf>
    <xf numFmtId="0" fontId="11" fillId="0" borderId="60" xfId="0" applyFont="1" applyBorder="1" applyAlignment="1">
      <alignment vertical="center"/>
    </xf>
    <xf numFmtId="0" fontId="11" fillId="0" borderId="57" xfId="0" applyFont="1" applyBorder="1" applyAlignment="1">
      <alignment vertical="center"/>
    </xf>
    <xf numFmtId="0" fontId="11" fillId="0" borderId="42" xfId="0" applyFont="1" applyBorder="1" applyAlignment="1">
      <alignment vertical="center"/>
    </xf>
    <xf numFmtId="0" fontId="11" fillId="15" borderId="52" xfId="0" applyFont="1" applyFill="1" applyBorder="1" applyAlignment="1">
      <alignment vertical="center"/>
    </xf>
    <xf numFmtId="0" fontId="11" fillId="15" borderId="12" xfId="0" applyFont="1" applyFill="1" applyBorder="1" applyAlignment="1">
      <alignment vertical="center"/>
    </xf>
    <xf numFmtId="173" fontId="11" fillId="15" borderId="12" xfId="8" applyNumberFormat="1" applyFont="1" applyFill="1" applyBorder="1" applyAlignment="1">
      <alignment vertical="center"/>
    </xf>
    <xf numFmtId="0" fontId="11" fillId="15" borderId="22" xfId="0" applyFont="1" applyFill="1" applyBorder="1" applyAlignment="1">
      <alignment vertical="center"/>
    </xf>
    <xf numFmtId="0" fontId="11" fillId="15" borderId="32" xfId="0" applyFont="1" applyFill="1" applyBorder="1" applyAlignment="1">
      <alignment vertical="center"/>
    </xf>
    <xf numFmtId="0" fontId="13" fillId="12" borderId="30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left" vertical="top" wrapText="1"/>
    </xf>
    <xf numFmtId="0" fontId="11" fillId="0" borderId="43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top" wrapText="1"/>
    </xf>
    <xf numFmtId="0" fontId="9" fillId="0" borderId="18" xfId="0" applyFont="1" applyBorder="1" applyAlignment="1">
      <alignment vertical="center" wrapText="1"/>
    </xf>
    <xf numFmtId="0" fontId="11" fillId="0" borderId="61" xfId="0" applyFont="1" applyBorder="1" applyAlignment="1">
      <alignment horizontal="center" vertical="center" wrapText="1"/>
    </xf>
    <xf numFmtId="44" fontId="11" fillId="0" borderId="18" xfId="8" applyFont="1" applyFill="1" applyBorder="1" applyAlignment="1">
      <alignment vertical="center"/>
    </xf>
    <xf numFmtId="44" fontId="11" fillId="0" borderId="22" xfId="8" applyFont="1" applyFill="1" applyBorder="1" applyAlignment="1">
      <alignment vertical="center"/>
    </xf>
    <xf numFmtId="0" fontId="11" fillId="12" borderId="16" xfId="0" applyFont="1" applyFill="1" applyBorder="1" applyAlignment="1">
      <alignment vertical="center"/>
    </xf>
    <xf numFmtId="9" fontId="11" fillId="0" borderId="43" xfId="3" applyFont="1" applyFill="1" applyBorder="1" applyAlignment="1">
      <alignment vertical="center"/>
    </xf>
    <xf numFmtId="9" fontId="11" fillId="0" borderId="62" xfId="3" applyFont="1" applyFill="1" applyBorder="1" applyAlignment="1">
      <alignment vertical="center"/>
    </xf>
    <xf numFmtId="9" fontId="11" fillId="0" borderId="51" xfId="3" applyFont="1" applyFill="1" applyBorder="1" applyAlignment="1">
      <alignment vertical="center"/>
    </xf>
    <xf numFmtId="9" fontId="11" fillId="0" borderId="38" xfId="3" applyFont="1" applyFill="1" applyBorder="1" applyAlignment="1">
      <alignment vertical="center"/>
    </xf>
    <xf numFmtId="9" fontId="11" fillId="0" borderId="24" xfId="3" applyFont="1" applyFill="1" applyBorder="1" applyAlignment="1">
      <alignment vertical="center"/>
    </xf>
    <xf numFmtId="9" fontId="11" fillId="0" borderId="0" xfId="3" applyFont="1" applyFill="1" applyBorder="1" applyAlignment="1">
      <alignment vertical="center"/>
    </xf>
    <xf numFmtId="173" fontId="11" fillId="0" borderId="0" xfId="0" applyNumberFormat="1" applyFont="1" applyAlignment="1">
      <alignment vertical="center"/>
    </xf>
    <xf numFmtId="0" fontId="14" fillId="0" borderId="0" xfId="0" applyFont="1" applyAlignment="1">
      <alignment vertical="center"/>
    </xf>
    <xf numFmtId="0" fontId="15" fillId="12" borderId="16" xfId="0" applyFont="1" applyFill="1" applyBorder="1" applyAlignment="1">
      <alignment horizontal="center" vertical="center" wrapText="1"/>
    </xf>
    <xf numFmtId="0" fontId="11" fillId="14" borderId="17" xfId="0" applyFont="1" applyFill="1" applyBorder="1" applyAlignment="1">
      <alignment vertical="center"/>
    </xf>
    <xf numFmtId="0" fontId="11" fillId="0" borderId="19" xfId="0" applyFont="1" applyBorder="1" applyAlignment="1">
      <alignment vertical="center"/>
    </xf>
    <xf numFmtId="0" fontId="11" fillId="14" borderId="32" xfId="0" applyFont="1" applyFill="1" applyBorder="1" applyAlignment="1">
      <alignment vertical="center"/>
    </xf>
    <xf numFmtId="0" fontId="11" fillId="14" borderId="42" xfId="0" applyFont="1" applyFill="1" applyBorder="1" applyAlignment="1">
      <alignment vertical="center"/>
    </xf>
    <xf numFmtId="0" fontId="11" fillId="0" borderId="65" xfId="0" applyFont="1" applyBorder="1" applyAlignment="1">
      <alignment vertical="center"/>
    </xf>
    <xf numFmtId="173" fontId="12" fillId="0" borderId="0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 wrapText="1"/>
    </xf>
    <xf numFmtId="173" fontId="14" fillId="0" borderId="0" xfId="0" applyNumberFormat="1" applyFont="1" applyFill="1" applyBorder="1" applyAlignment="1">
      <alignment horizontal="center" vertical="center" wrapText="1"/>
    </xf>
    <xf numFmtId="173" fontId="12" fillId="0" borderId="0" xfId="8" applyNumberFormat="1" applyFont="1" applyFill="1" applyBorder="1" applyAlignment="1">
      <alignment vertical="center"/>
    </xf>
    <xf numFmtId="0" fontId="11" fillId="0" borderId="34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1" fillId="0" borderId="48" xfId="0" applyFont="1" applyBorder="1" applyAlignment="1">
      <alignment horizontal="left" vertical="center" wrapText="1"/>
    </xf>
    <xf numFmtId="0" fontId="11" fillId="13" borderId="47" xfId="0" applyFont="1" applyFill="1" applyBorder="1" applyAlignment="1">
      <alignment horizontal="center" vertical="center"/>
    </xf>
    <xf numFmtId="0" fontId="11" fillId="13" borderId="50" xfId="0" applyFont="1" applyFill="1" applyBorder="1" applyAlignment="1">
      <alignment horizontal="center" vertical="center"/>
    </xf>
    <xf numFmtId="0" fontId="11" fillId="13" borderId="49" xfId="0" applyFont="1" applyFill="1" applyBorder="1" applyAlignment="1">
      <alignment horizontal="center" vertical="center"/>
    </xf>
    <xf numFmtId="0" fontId="11" fillId="13" borderId="25" xfId="0" applyFont="1" applyFill="1" applyBorder="1" applyAlignment="1">
      <alignment horizontal="center" vertical="center"/>
    </xf>
    <xf numFmtId="0" fontId="11" fillId="13" borderId="39" xfId="0" applyFont="1" applyFill="1" applyBorder="1" applyAlignment="1">
      <alignment horizontal="center" vertical="center"/>
    </xf>
    <xf numFmtId="0" fontId="11" fillId="13" borderId="30" xfId="0" applyFont="1" applyFill="1" applyBorder="1" applyAlignment="1">
      <alignment horizontal="center" vertical="center"/>
    </xf>
    <xf numFmtId="0" fontId="12" fillId="12" borderId="25" xfId="0" applyFont="1" applyFill="1" applyBorder="1" applyAlignment="1">
      <alignment horizontal="left" vertical="center" wrapText="1"/>
    </xf>
    <xf numFmtId="0" fontId="12" fillId="12" borderId="39" xfId="0" applyFont="1" applyFill="1" applyBorder="1" applyAlignment="1">
      <alignment horizontal="left" vertical="center" wrapText="1"/>
    </xf>
    <xf numFmtId="0" fontId="11" fillId="0" borderId="33" xfId="0" applyFont="1" applyBorder="1" applyAlignment="1">
      <alignment horizontal="center" vertical="center" wrapText="1"/>
    </xf>
    <xf numFmtId="0" fontId="11" fillId="0" borderId="67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68" xfId="0" applyFont="1" applyBorder="1" applyAlignment="1">
      <alignment horizontal="center" vertical="center" wrapText="1"/>
    </xf>
    <xf numFmtId="0" fontId="11" fillId="0" borderId="66" xfId="0" applyFont="1" applyBorder="1" applyAlignment="1">
      <alignment horizontal="center" vertical="center" wrapText="1"/>
    </xf>
    <xf numFmtId="0" fontId="11" fillId="0" borderId="53" xfId="0" applyFont="1" applyBorder="1" applyAlignment="1">
      <alignment horizontal="center" vertical="center" wrapText="1"/>
    </xf>
    <xf numFmtId="0" fontId="11" fillId="0" borderId="54" xfId="0" applyFont="1" applyBorder="1" applyAlignment="1">
      <alignment horizontal="center" vertical="center" wrapText="1"/>
    </xf>
    <xf numFmtId="9" fontId="11" fillId="0" borderId="63" xfId="3" applyFont="1" applyFill="1" applyBorder="1" applyAlignment="1">
      <alignment horizontal="center" vertical="center"/>
    </xf>
    <xf numFmtId="9" fontId="11" fillId="0" borderId="36" xfId="3" applyFont="1" applyFill="1" applyBorder="1" applyAlignment="1">
      <alignment horizontal="center" vertical="center"/>
    </xf>
    <xf numFmtId="9" fontId="11" fillId="0" borderId="64" xfId="3" applyFont="1" applyFill="1" applyBorder="1" applyAlignment="1">
      <alignment horizontal="center" vertical="center"/>
    </xf>
    <xf numFmtId="0" fontId="13" fillId="12" borderId="25" xfId="0" applyFont="1" applyFill="1" applyBorder="1" applyAlignment="1">
      <alignment horizontal="left" vertical="center" wrapText="1"/>
    </xf>
    <xf numFmtId="0" fontId="13" fillId="12" borderId="30" xfId="0" applyFont="1" applyFill="1" applyBorder="1" applyAlignment="1">
      <alignment horizontal="left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12" borderId="25" xfId="0" applyFont="1" applyFill="1" applyBorder="1" applyAlignment="1">
      <alignment horizontal="left" vertical="center" wrapText="1"/>
    </xf>
    <xf numFmtId="0" fontId="11" fillId="12" borderId="39" xfId="0" applyFont="1" applyFill="1" applyBorder="1" applyAlignment="1">
      <alignment horizontal="left" vertical="center" wrapText="1"/>
    </xf>
    <xf numFmtId="0" fontId="11" fillId="0" borderId="47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top" wrapText="1"/>
    </xf>
    <xf numFmtId="173" fontId="12" fillId="0" borderId="37" xfId="8" applyNumberFormat="1" applyFont="1" applyFill="1" applyBorder="1" applyAlignment="1">
      <alignment horizontal="center" vertical="center"/>
    </xf>
    <xf numFmtId="173" fontId="12" fillId="0" borderId="31" xfId="8" applyNumberFormat="1" applyFont="1" applyFill="1" applyBorder="1" applyAlignment="1">
      <alignment horizontal="center" vertical="center"/>
    </xf>
    <xf numFmtId="0" fontId="11" fillId="0" borderId="26" xfId="0" applyFont="1" applyBorder="1" applyAlignment="1">
      <alignment horizontal="center" vertical="center" wrapText="1"/>
    </xf>
    <xf numFmtId="0" fontId="11" fillId="0" borderId="43" xfId="0" applyFont="1" applyBorder="1" applyAlignment="1">
      <alignment horizontal="center" vertical="center" wrapText="1"/>
    </xf>
    <xf numFmtId="0" fontId="11" fillId="0" borderId="44" xfId="0" applyFont="1" applyBorder="1" applyAlignment="1">
      <alignment horizontal="center" vertical="center" wrapText="1"/>
    </xf>
    <xf numFmtId="173" fontId="11" fillId="0" borderId="45" xfId="8" applyNumberFormat="1" applyFont="1" applyFill="1" applyBorder="1" applyAlignment="1">
      <alignment horizontal="center" vertical="center"/>
    </xf>
    <xf numFmtId="173" fontId="11" fillId="0" borderId="46" xfId="8" applyNumberFormat="1" applyFont="1" applyFill="1" applyBorder="1" applyAlignment="1">
      <alignment horizontal="center" vertical="center"/>
    </xf>
    <xf numFmtId="0" fontId="11" fillId="0" borderId="49" xfId="0" applyFont="1" applyBorder="1" applyAlignment="1">
      <alignment horizontal="center" vertical="center" wrapText="1"/>
    </xf>
    <xf numFmtId="0" fontId="11" fillId="0" borderId="38" xfId="0" applyFont="1" applyBorder="1" applyAlignment="1">
      <alignment horizontal="center" vertical="center" wrapText="1"/>
    </xf>
    <xf numFmtId="169" fontId="5" fillId="0" borderId="6" xfId="6" applyNumberFormat="1" applyFont="1" applyFill="1" applyBorder="1" applyAlignment="1">
      <alignment horizontal="center" vertical="center" wrapText="1"/>
    </xf>
    <xf numFmtId="169" fontId="5" fillId="0" borderId="7" xfId="6" applyNumberFormat="1" applyFont="1" applyFill="1" applyBorder="1" applyAlignment="1">
      <alignment horizontal="center" vertical="center" wrapText="1"/>
    </xf>
    <xf numFmtId="165" fontId="3" fillId="0" borderId="9" xfId="4" applyNumberFormat="1" applyFont="1" applyBorder="1" applyAlignment="1">
      <alignment horizontal="center" vertical="center"/>
    </xf>
    <xf numFmtId="165" fontId="3" fillId="0" borderId="5" xfId="4" applyNumberFormat="1" applyFont="1" applyBorder="1" applyAlignment="1">
      <alignment horizontal="center" vertical="center"/>
    </xf>
    <xf numFmtId="165" fontId="3" fillId="0" borderId="10" xfId="4" applyNumberFormat="1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167" fontId="2" fillId="2" borderId="4" xfId="4" applyNumberFormat="1" applyFont="1" applyFill="1" applyBorder="1" applyAlignment="1">
      <alignment horizontal="center" vertical="center"/>
    </xf>
    <xf numFmtId="167" fontId="2" fillId="2" borderId="15" xfId="4" applyNumberFormat="1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169" fontId="5" fillId="0" borderId="1" xfId="6" applyNumberFormat="1" applyFont="1" applyFill="1" applyBorder="1" applyAlignment="1">
      <alignment horizontal="center" vertical="center" wrapText="1"/>
    </xf>
    <xf numFmtId="169" fontId="5" fillId="0" borderId="8" xfId="6" applyNumberFormat="1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169" fontId="3" fillId="5" borderId="13" xfId="6" applyNumberFormat="1" applyFont="1" applyFill="1" applyBorder="1" applyAlignment="1">
      <alignment horizontal="center" vertical="center"/>
    </xf>
    <xf numFmtId="169" fontId="3" fillId="5" borderId="11" xfId="6" applyNumberFormat="1" applyFont="1" applyFill="1" applyBorder="1" applyAlignment="1">
      <alignment horizontal="center" vertical="center"/>
    </xf>
    <xf numFmtId="169" fontId="3" fillId="5" borderId="14" xfId="6" applyNumberFormat="1" applyFont="1" applyFill="1" applyBorder="1" applyAlignment="1">
      <alignment horizontal="center" vertical="center"/>
    </xf>
    <xf numFmtId="167" fontId="3" fillId="0" borderId="9" xfId="4" applyNumberFormat="1" applyFont="1" applyFill="1" applyBorder="1" applyAlignment="1">
      <alignment horizontal="center" vertical="center"/>
    </xf>
    <xf numFmtId="167" fontId="3" fillId="0" borderId="5" xfId="4" applyNumberFormat="1" applyFont="1" applyFill="1" applyBorder="1" applyAlignment="1">
      <alignment horizontal="center" vertical="center"/>
    </xf>
    <xf numFmtId="167" fontId="3" fillId="0" borderId="10" xfId="4" applyNumberFormat="1" applyFont="1" applyFill="1" applyBorder="1" applyAlignment="1">
      <alignment horizontal="center" vertical="center"/>
    </xf>
    <xf numFmtId="167" fontId="0" fillId="0" borderId="12" xfId="0" applyNumberForma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169" fontId="3" fillId="3" borderId="9" xfId="6" applyNumberFormat="1" applyFont="1" applyFill="1" applyBorder="1" applyAlignment="1">
      <alignment horizontal="center" vertical="center"/>
    </xf>
    <xf numFmtId="169" fontId="3" fillId="3" borderId="10" xfId="6" applyNumberFormat="1" applyFont="1" applyFill="1" applyBorder="1" applyAlignment="1">
      <alignment horizontal="center" vertical="center"/>
    </xf>
    <xf numFmtId="167" fontId="3" fillId="3" borderId="9" xfId="4" applyNumberFormat="1" applyFont="1" applyFill="1" applyBorder="1" applyAlignment="1">
      <alignment horizontal="center" vertical="center"/>
    </xf>
    <xf numFmtId="167" fontId="3" fillId="3" borderId="10" xfId="4" applyNumberFormat="1" applyFont="1" applyFill="1" applyBorder="1" applyAlignment="1">
      <alignment horizontal="center" vertical="center"/>
    </xf>
    <xf numFmtId="167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9" borderId="9" xfId="0" applyFont="1" applyFill="1" applyBorder="1" applyAlignment="1">
      <alignment horizontal="center" vertical="center" wrapText="1"/>
    </xf>
    <xf numFmtId="0" fontId="5" fillId="9" borderId="5" xfId="0" applyFont="1" applyFill="1" applyBorder="1" applyAlignment="1">
      <alignment horizontal="center" vertical="center" wrapText="1"/>
    </xf>
    <xf numFmtId="0" fontId="5" fillId="9" borderId="10" xfId="0" applyFont="1" applyFill="1" applyBorder="1" applyAlignment="1">
      <alignment horizontal="center" vertical="center" wrapText="1"/>
    </xf>
    <xf numFmtId="169" fontId="3" fillId="9" borderId="9" xfId="6" applyNumberFormat="1" applyFont="1" applyFill="1" applyBorder="1" applyAlignment="1">
      <alignment horizontal="center" vertical="center"/>
    </xf>
    <xf numFmtId="169" fontId="3" fillId="9" borderId="5" xfId="6" applyNumberFormat="1" applyFont="1" applyFill="1" applyBorder="1" applyAlignment="1">
      <alignment horizontal="center" vertical="center"/>
    </xf>
    <xf numFmtId="169" fontId="3" fillId="9" borderId="10" xfId="6" applyNumberFormat="1" applyFont="1" applyFill="1" applyBorder="1" applyAlignment="1">
      <alignment horizontal="center" vertical="center"/>
    </xf>
    <xf numFmtId="167" fontId="3" fillId="3" borderId="5" xfId="4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169" fontId="3" fillId="6" borderId="13" xfId="6" applyNumberFormat="1" applyFont="1" applyFill="1" applyBorder="1" applyAlignment="1">
      <alignment horizontal="center" vertical="center"/>
    </xf>
    <xf numFmtId="169" fontId="3" fillId="6" borderId="11" xfId="6" applyNumberFormat="1" applyFont="1" applyFill="1" applyBorder="1" applyAlignment="1">
      <alignment horizontal="center" vertical="center"/>
    </xf>
    <xf numFmtId="169" fontId="3" fillId="6" borderId="14" xfId="6" applyNumberFormat="1" applyFont="1" applyFill="1" applyBorder="1" applyAlignment="1">
      <alignment horizontal="center" vertical="center"/>
    </xf>
    <xf numFmtId="167" fontId="3" fillId="3" borderId="9" xfId="4" applyNumberFormat="1" applyFont="1" applyFill="1" applyBorder="1" applyAlignment="1">
      <alignment horizontal="center" vertical="center" wrapText="1"/>
    </xf>
    <xf numFmtId="167" fontId="3" fillId="3" borderId="5" xfId="4" applyNumberFormat="1" applyFont="1" applyFill="1" applyBorder="1" applyAlignment="1">
      <alignment horizontal="center" vertical="center" wrapText="1"/>
    </xf>
    <xf numFmtId="167" fontId="3" fillId="3" borderId="10" xfId="4" applyNumberFormat="1" applyFont="1" applyFill="1" applyBorder="1" applyAlignment="1">
      <alignment horizontal="center" vertical="center" wrapText="1"/>
    </xf>
    <xf numFmtId="0" fontId="5" fillId="8" borderId="9" xfId="0" applyFont="1" applyFill="1" applyBorder="1" applyAlignment="1">
      <alignment horizontal="center" vertical="center" wrapText="1"/>
    </xf>
    <xf numFmtId="0" fontId="5" fillId="8" borderId="5" xfId="0" applyFont="1" applyFill="1" applyBorder="1" applyAlignment="1">
      <alignment horizontal="center" vertical="center" wrapText="1"/>
    </xf>
    <xf numFmtId="0" fontId="5" fillId="8" borderId="10" xfId="0" applyFont="1" applyFill="1" applyBorder="1" applyAlignment="1">
      <alignment horizontal="center" vertical="center" wrapText="1"/>
    </xf>
    <xf numFmtId="169" fontId="3" fillId="8" borderId="9" xfId="6" applyNumberFormat="1" applyFont="1" applyFill="1" applyBorder="1" applyAlignment="1">
      <alignment horizontal="center" vertical="center"/>
    </xf>
    <xf numFmtId="169" fontId="3" fillId="8" borderId="5" xfId="6" applyNumberFormat="1" applyFont="1" applyFill="1" applyBorder="1" applyAlignment="1">
      <alignment horizontal="center" vertical="center"/>
    </xf>
    <xf numFmtId="169" fontId="3" fillId="8" borderId="10" xfId="6" applyNumberFormat="1" applyFont="1" applyFill="1" applyBorder="1" applyAlignment="1">
      <alignment horizontal="center" vertical="center"/>
    </xf>
    <xf numFmtId="169" fontId="3" fillId="7" borderId="9" xfId="6" applyNumberFormat="1" applyFont="1" applyFill="1" applyBorder="1" applyAlignment="1">
      <alignment horizontal="center" vertical="center"/>
    </xf>
    <xf numFmtId="169" fontId="3" fillId="7" borderId="10" xfId="6" applyNumberFormat="1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</cellXfs>
  <cellStyles count="9">
    <cellStyle name="Millares [0]" xfId="1" builtinId="6"/>
    <cellStyle name="Millares 11" xfId="4"/>
    <cellStyle name="Millares 2" xfId="6"/>
    <cellStyle name="Moneda" xfId="8" builtinId="4"/>
    <cellStyle name="Moneda [0]" xfId="2" builtinId="7"/>
    <cellStyle name="Moneda 2" xfId="5"/>
    <cellStyle name="Moneda 2 3" xfId="7"/>
    <cellStyle name="Normal" xfId="0" builtinId="0"/>
    <cellStyle name="Porcentaje" xfId="3" builtinId="5"/>
  </cellStyles>
  <dxfs count="0"/>
  <tableStyles count="0" defaultTableStyle="TableStyleMedium2" defaultPivotStyle="PivotStyleLight16"/>
  <colors>
    <mruColors>
      <color rgb="FFCC99FF"/>
      <color rgb="FFCCCCFF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studiosPreviosPPrural2017/PresupuestoPPcorregmtosRuralAbril172018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EstudiosPreviosPPrural2017/Ppto%20Acompa&#241;amiento%20Agroempresarial_InteractuarAbril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as"/>
      <sheetName val="PptoComponent"/>
      <sheetName val="PptoGral"/>
      <sheetName val="MatrizMetodolog"/>
      <sheetName val="Ppto por componente"/>
      <sheetName val="Detalle Ppto"/>
      <sheetName val="PPTO2018"/>
      <sheetName val="ModelFlores"/>
    </sheetNames>
    <sheetDataSet>
      <sheetData sheetId="0">
        <row r="1">
          <cell r="A1" t="str">
            <v>PROYECTO ACOMPAÑAMIENTO AGROEMPRESARIAL
SECRETARÍA DE DESARROLLO ECONÓMICO
MUNICIPIO DE MEDELÍN</v>
          </cell>
        </row>
        <row r="5">
          <cell r="O5">
            <v>470000000</v>
          </cell>
        </row>
        <row r="6">
          <cell r="E6">
            <v>4</v>
          </cell>
          <cell r="G6">
            <v>15</v>
          </cell>
          <cell r="O6">
            <v>916500000</v>
          </cell>
        </row>
        <row r="9">
          <cell r="O9">
            <v>937180000</v>
          </cell>
        </row>
      </sheetData>
      <sheetData sheetId="1">
        <row r="21">
          <cell r="C21">
            <v>22745600.574643232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as"/>
      <sheetName val="Ppto Componentes"/>
      <sheetName val="PPTO ALCALDÍA"/>
    </sheetNames>
    <sheetDataSet>
      <sheetData sheetId="0"/>
      <sheetData sheetId="1">
        <row r="20">
          <cell r="C20">
            <v>120047906.00134516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53"/>
  <sheetViews>
    <sheetView tabSelected="1" topLeftCell="B1" zoomScale="80" zoomScaleNormal="80" workbookViewId="0"/>
  </sheetViews>
  <sheetFormatPr baseColWidth="10" defaultColWidth="11.42578125" defaultRowHeight="15" x14ac:dyDescent="0.25"/>
  <cols>
    <col min="1" max="1" width="20.7109375" style="114" customWidth="1"/>
    <col min="2" max="2" width="51.85546875" style="114" customWidth="1"/>
    <col min="3" max="3" width="17.7109375" style="119" customWidth="1"/>
    <col min="4" max="4" width="15.7109375" style="119" customWidth="1"/>
    <col min="5" max="5" width="18.28515625" style="119" customWidth="1"/>
    <col min="6" max="6" width="17.85546875" style="114" customWidth="1"/>
    <col min="7" max="7" width="10.85546875" style="114" customWidth="1"/>
    <col min="8" max="8" width="20.7109375" style="114" customWidth="1"/>
    <col min="9" max="9" width="17.7109375" style="114" customWidth="1"/>
    <col min="10" max="42" width="4.7109375" style="114" customWidth="1"/>
    <col min="43" max="47" width="5.7109375" style="114" customWidth="1"/>
    <col min="48" max="16384" width="11.42578125" style="114"/>
  </cols>
  <sheetData>
    <row r="1" spans="1:42" ht="24.95" customHeight="1" x14ac:dyDescent="0.25">
      <c r="A1" s="187" t="s">
        <v>180</v>
      </c>
      <c r="I1" s="200" t="s">
        <v>220</v>
      </c>
      <c r="J1" s="200"/>
      <c r="K1" s="200"/>
      <c r="L1" s="200"/>
      <c r="M1" s="200"/>
      <c r="N1" s="200"/>
      <c r="O1" s="200"/>
      <c r="P1" s="200"/>
      <c r="Q1" s="200"/>
      <c r="R1" s="200"/>
      <c r="S1" s="200"/>
      <c r="T1" s="200"/>
      <c r="U1" s="200"/>
      <c r="V1" s="200"/>
      <c r="W1" s="200"/>
      <c r="X1" s="200"/>
      <c r="Y1" s="200"/>
      <c r="Z1" s="200"/>
      <c r="AA1" s="200"/>
      <c r="AB1" s="200"/>
      <c r="AC1" s="200"/>
      <c r="AD1" s="200"/>
      <c r="AE1" s="200"/>
      <c r="AF1" s="200"/>
      <c r="AG1" s="200"/>
      <c r="AH1" s="200"/>
      <c r="AI1" s="200"/>
      <c r="AJ1" s="200"/>
      <c r="AK1" s="200"/>
      <c r="AL1" s="200"/>
      <c r="AM1" s="200"/>
      <c r="AN1" s="200"/>
      <c r="AO1" s="200"/>
      <c r="AP1" s="200"/>
    </row>
    <row r="2" spans="1:42" ht="16.5" customHeight="1" thickBot="1" x14ac:dyDescent="0.3">
      <c r="A2" s="201" t="s">
        <v>210</v>
      </c>
      <c r="B2" s="201"/>
      <c r="C2" s="201"/>
      <c r="D2" s="201"/>
      <c r="E2" s="201"/>
      <c r="F2" s="201"/>
      <c r="G2" s="201"/>
      <c r="H2" s="201"/>
      <c r="I2" s="201" t="s">
        <v>211</v>
      </c>
      <c r="J2" s="201"/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</row>
    <row r="3" spans="1:42" ht="44.25" customHeight="1" thickBot="1" x14ac:dyDescent="0.3">
      <c r="A3" s="109" t="s">
        <v>116</v>
      </c>
      <c r="B3" s="110" t="s">
        <v>163</v>
      </c>
      <c r="C3" s="111" t="s">
        <v>164</v>
      </c>
      <c r="D3" s="111" t="s">
        <v>160</v>
      </c>
      <c r="E3" s="188" t="s">
        <v>221</v>
      </c>
      <c r="F3" s="111" t="s">
        <v>165</v>
      </c>
      <c r="G3" s="111" t="s">
        <v>204</v>
      </c>
      <c r="H3" s="111" t="s">
        <v>166</v>
      </c>
      <c r="I3" s="109" t="s">
        <v>116</v>
      </c>
      <c r="J3" s="205" t="s">
        <v>190</v>
      </c>
      <c r="K3" s="206"/>
      <c r="L3" s="205" t="s">
        <v>189</v>
      </c>
      <c r="M3" s="207"/>
      <c r="N3" s="207"/>
      <c r="O3" s="206"/>
      <c r="P3" s="207" t="s">
        <v>182</v>
      </c>
      <c r="Q3" s="207"/>
      <c r="R3" s="207"/>
      <c r="S3" s="207"/>
      <c r="T3" s="205" t="s">
        <v>183</v>
      </c>
      <c r="U3" s="207"/>
      <c r="V3" s="207"/>
      <c r="W3" s="206"/>
      <c r="X3" s="207" t="s">
        <v>184</v>
      </c>
      <c r="Y3" s="207"/>
      <c r="Z3" s="207"/>
      <c r="AA3" s="207"/>
      <c r="AB3" s="205" t="s">
        <v>185</v>
      </c>
      <c r="AC3" s="207"/>
      <c r="AD3" s="207"/>
      <c r="AE3" s="206"/>
      <c r="AF3" s="207" t="s">
        <v>186</v>
      </c>
      <c r="AG3" s="207"/>
      <c r="AH3" s="207"/>
      <c r="AI3" s="207"/>
      <c r="AJ3" s="205" t="s">
        <v>187</v>
      </c>
      <c r="AK3" s="207"/>
      <c r="AL3" s="207"/>
      <c r="AM3" s="206"/>
      <c r="AN3" s="205" t="s">
        <v>188</v>
      </c>
      <c r="AO3" s="207"/>
      <c r="AP3" s="206"/>
    </row>
    <row r="4" spans="1:42" ht="39.75" customHeight="1" x14ac:dyDescent="0.25">
      <c r="A4" s="210" t="s">
        <v>173</v>
      </c>
      <c r="B4" s="104" t="s">
        <v>205</v>
      </c>
      <c r="C4" s="116">
        <v>90</v>
      </c>
      <c r="D4" s="117">
        <v>3</v>
      </c>
      <c r="E4" s="173">
        <v>270</v>
      </c>
      <c r="F4" s="177">
        <v>105555.5555</v>
      </c>
      <c r="G4" s="180">
        <v>0</v>
      </c>
      <c r="H4" s="150">
        <f>+E4*F4</f>
        <v>28499999.984999999</v>
      </c>
      <c r="I4" s="210" t="s">
        <v>173</v>
      </c>
      <c r="J4" s="189"/>
      <c r="K4" s="130"/>
      <c r="L4" s="123"/>
      <c r="M4" s="123"/>
      <c r="N4" s="123"/>
      <c r="O4" s="123"/>
      <c r="P4" s="123"/>
      <c r="Q4" s="123"/>
      <c r="R4" s="123"/>
      <c r="S4" s="123"/>
      <c r="T4" s="123"/>
      <c r="U4" s="123"/>
      <c r="V4" s="123"/>
      <c r="W4" s="123"/>
      <c r="X4" s="123"/>
      <c r="Y4" s="123"/>
      <c r="Z4" s="123"/>
      <c r="AA4" s="123"/>
      <c r="AB4" s="123"/>
      <c r="AC4" s="123"/>
      <c r="AD4" s="123"/>
      <c r="AE4" s="123"/>
      <c r="AF4" s="123"/>
      <c r="AG4" s="123"/>
      <c r="AH4" s="123"/>
      <c r="AI4" s="123"/>
      <c r="AJ4" s="123"/>
      <c r="AK4" s="123"/>
      <c r="AL4" s="123"/>
      <c r="AM4" s="123"/>
      <c r="AN4" s="123"/>
      <c r="AO4" s="123"/>
      <c r="AP4" s="190"/>
    </row>
    <row r="5" spans="1:42" ht="50.25" customHeight="1" thickBot="1" x14ac:dyDescent="0.3">
      <c r="A5" s="199"/>
      <c r="B5" s="105" t="s">
        <v>206</v>
      </c>
      <c r="C5" s="116">
        <v>90</v>
      </c>
      <c r="D5" s="118">
        <v>3</v>
      </c>
      <c r="E5" s="176">
        <f>+C5*D5</f>
        <v>270</v>
      </c>
      <c r="F5" s="178">
        <v>105555.5555</v>
      </c>
      <c r="G5" s="181">
        <v>0</v>
      </c>
      <c r="H5" s="151">
        <f>+E5*F5</f>
        <v>28499999.984999999</v>
      </c>
      <c r="I5" s="199"/>
      <c r="J5" s="164"/>
      <c r="K5" s="128"/>
      <c r="L5" s="128"/>
      <c r="M5" s="128"/>
      <c r="N5" s="128"/>
      <c r="O5" s="128"/>
      <c r="P5" s="128"/>
      <c r="Q5" s="128"/>
      <c r="R5" s="128"/>
      <c r="S5" s="128"/>
      <c r="T5" s="128"/>
      <c r="U5" s="128"/>
      <c r="V5" s="128"/>
      <c r="W5" s="128"/>
      <c r="X5" s="128"/>
      <c r="Y5" s="128"/>
      <c r="Z5" s="128"/>
      <c r="AA5" s="128"/>
      <c r="AB5" s="128"/>
      <c r="AC5" s="128"/>
      <c r="AD5" s="128"/>
      <c r="AE5" s="128"/>
      <c r="AF5" s="128"/>
      <c r="AG5" s="128"/>
      <c r="AH5" s="128"/>
      <c r="AI5" s="128"/>
      <c r="AJ5" s="128"/>
      <c r="AK5" s="128"/>
      <c r="AL5" s="128"/>
      <c r="AM5" s="128"/>
      <c r="AN5" s="191"/>
      <c r="AO5" s="191"/>
      <c r="AP5" s="192"/>
    </row>
    <row r="6" spans="1:42" ht="30" customHeight="1" thickBot="1" x14ac:dyDescent="0.3">
      <c r="A6" s="208" t="s">
        <v>198</v>
      </c>
      <c r="B6" s="209"/>
      <c r="C6" s="106">
        <f>+C4</f>
        <v>90</v>
      </c>
      <c r="D6" s="106">
        <f>+D4+D5</f>
        <v>6</v>
      </c>
      <c r="E6" s="112">
        <f>+E4</f>
        <v>270</v>
      </c>
      <c r="F6" s="179"/>
      <c r="G6" s="179"/>
      <c r="H6" s="108">
        <f>+H4+H5</f>
        <v>56999999.969999999</v>
      </c>
      <c r="I6" s="194"/>
    </row>
    <row r="7" spans="1:42" ht="20.100000000000001" customHeight="1" x14ac:dyDescent="0.25">
      <c r="A7" s="229" t="s">
        <v>191</v>
      </c>
      <c r="B7" s="229"/>
      <c r="C7" s="229"/>
      <c r="D7" s="229"/>
      <c r="E7" s="229"/>
      <c r="F7" s="229"/>
      <c r="G7" s="229"/>
      <c r="H7" s="229"/>
      <c r="I7" s="174"/>
    </row>
    <row r="8" spans="1:42" ht="15" customHeight="1" thickBot="1" x14ac:dyDescent="0.3"/>
    <row r="9" spans="1:42" ht="35.1" customHeight="1" thickBot="1" x14ac:dyDescent="0.3">
      <c r="A9" s="109" t="s">
        <v>116</v>
      </c>
      <c r="B9" s="109" t="s">
        <v>163</v>
      </c>
      <c r="C9" s="111" t="s">
        <v>159</v>
      </c>
      <c r="D9" s="111" t="s">
        <v>160</v>
      </c>
      <c r="E9" s="111" t="s">
        <v>161</v>
      </c>
      <c r="F9" s="113" t="s">
        <v>165</v>
      </c>
      <c r="G9" s="113" t="s">
        <v>204</v>
      </c>
      <c r="H9" s="111" t="s">
        <v>166</v>
      </c>
      <c r="I9" s="109" t="s">
        <v>116</v>
      </c>
      <c r="J9" s="205" t="s">
        <v>190</v>
      </c>
      <c r="K9" s="206"/>
      <c r="L9" s="205" t="s">
        <v>181</v>
      </c>
      <c r="M9" s="207"/>
      <c r="N9" s="207"/>
      <c r="O9" s="206"/>
      <c r="P9" s="202" t="s">
        <v>182</v>
      </c>
      <c r="Q9" s="202"/>
      <c r="R9" s="202"/>
      <c r="S9" s="202"/>
      <c r="T9" s="204" t="s">
        <v>183</v>
      </c>
      <c r="U9" s="202"/>
      <c r="V9" s="202"/>
      <c r="W9" s="203"/>
      <c r="X9" s="202" t="s">
        <v>184</v>
      </c>
      <c r="Y9" s="202"/>
      <c r="Z9" s="202"/>
      <c r="AA9" s="202"/>
      <c r="AB9" s="204" t="s">
        <v>185</v>
      </c>
      <c r="AC9" s="202"/>
      <c r="AD9" s="202"/>
      <c r="AE9" s="203"/>
      <c r="AF9" s="202" t="s">
        <v>186</v>
      </c>
      <c r="AG9" s="202"/>
      <c r="AH9" s="202"/>
      <c r="AI9" s="202"/>
      <c r="AJ9" s="204" t="s">
        <v>187</v>
      </c>
      <c r="AK9" s="202"/>
      <c r="AL9" s="202"/>
      <c r="AM9" s="203"/>
      <c r="AN9" s="205" t="s">
        <v>188</v>
      </c>
      <c r="AO9" s="207"/>
      <c r="AP9" s="206"/>
    </row>
    <row r="10" spans="1:42" ht="30" customHeight="1" x14ac:dyDescent="0.25">
      <c r="A10" s="232" t="s">
        <v>167</v>
      </c>
      <c r="B10" s="101" t="s">
        <v>149</v>
      </c>
      <c r="C10" s="152">
        <v>2</v>
      </c>
      <c r="D10" s="153">
        <v>0</v>
      </c>
      <c r="E10" s="115">
        <f>+C10+D10</f>
        <v>2</v>
      </c>
      <c r="F10" s="146">
        <f>+H10/E10</f>
        <v>3550000</v>
      </c>
      <c r="G10" s="182">
        <v>0</v>
      </c>
      <c r="H10" s="124">
        <v>7100000</v>
      </c>
      <c r="I10" s="211" t="s">
        <v>167</v>
      </c>
      <c r="J10" s="158"/>
      <c r="K10" s="123"/>
      <c r="L10" s="166"/>
      <c r="M10" s="127"/>
      <c r="N10" s="127"/>
      <c r="O10" s="127"/>
      <c r="P10" s="127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27"/>
      <c r="AH10" s="127"/>
      <c r="AI10" s="127"/>
      <c r="AJ10" s="127"/>
      <c r="AK10" s="127"/>
      <c r="AL10" s="127"/>
      <c r="AM10" s="127"/>
      <c r="AN10" s="127"/>
      <c r="AO10" s="127"/>
      <c r="AP10" s="161"/>
    </row>
    <row r="11" spans="1:42" ht="24.95" customHeight="1" x14ac:dyDescent="0.25">
      <c r="A11" s="212"/>
      <c r="B11" s="96" t="s">
        <v>150</v>
      </c>
      <c r="C11" s="154">
        <v>2</v>
      </c>
      <c r="D11" s="132">
        <v>0</v>
      </c>
      <c r="E11" s="115">
        <f t="shared" ref="E11:E25" si="0">+C11+D11</f>
        <v>2</v>
      </c>
      <c r="F11" s="146">
        <f t="shared" ref="F11:F25" si="1">+H11/E11</f>
        <v>3550000</v>
      </c>
      <c r="G11" s="182">
        <v>0</v>
      </c>
      <c r="H11" s="124">
        <v>7100000</v>
      </c>
      <c r="I11" s="212"/>
      <c r="J11" s="157"/>
      <c r="K11" s="122"/>
      <c r="L11" s="122"/>
      <c r="M11" s="167"/>
      <c r="N11" s="122"/>
      <c r="O11" s="122"/>
      <c r="P11" s="122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/>
      <c r="AJ11" s="122"/>
      <c r="AK11" s="122"/>
      <c r="AL11" s="122"/>
      <c r="AM11" s="122"/>
      <c r="AN11" s="122"/>
      <c r="AO11" s="122"/>
      <c r="AP11" s="163"/>
    </row>
    <row r="12" spans="1:42" ht="30" customHeight="1" x14ac:dyDescent="0.25">
      <c r="A12" s="212"/>
      <c r="B12" s="96" t="s">
        <v>151</v>
      </c>
      <c r="C12" s="154">
        <v>4</v>
      </c>
      <c r="D12" s="132">
        <v>0</v>
      </c>
      <c r="E12" s="115">
        <f t="shared" si="0"/>
        <v>4</v>
      </c>
      <c r="F12" s="146">
        <f t="shared" si="1"/>
        <v>3550000</v>
      </c>
      <c r="G12" s="182">
        <v>0</v>
      </c>
      <c r="H12" s="124">
        <v>14200000</v>
      </c>
      <c r="I12" s="212"/>
      <c r="J12" s="157"/>
      <c r="K12" s="126"/>
      <c r="L12" s="126"/>
      <c r="M12" s="126"/>
      <c r="N12" s="168"/>
      <c r="O12" s="126"/>
      <c r="P12" s="122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/>
      <c r="AJ12" s="122"/>
      <c r="AK12" s="122"/>
      <c r="AL12" s="122"/>
      <c r="AM12" s="122"/>
      <c r="AN12" s="122"/>
      <c r="AO12" s="122"/>
      <c r="AP12" s="163"/>
    </row>
    <row r="13" spans="1:42" ht="30" customHeight="1" x14ac:dyDescent="0.25">
      <c r="A13" s="212"/>
      <c r="B13" s="96" t="s">
        <v>152</v>
      </c>
      <c r="C13" s="154">
        <v>4</v>
      </c>
      <c r="D13" s="132">
        <v>0</v>
      </c>
      <c r="E13" s="115">
        <f t="shared" si="0"/>
        <v>4</v>
      </c>
      <c r="F13" s="146">
        <f t="shared" si="1"/>
        <v>3550000</v>
      </c>
      <c r="G13" s="182">
        <v>0</v>
      </c>
      <c r="H13" s="124">
        <v>14200000</v>
      </c>
      <c r="I13" s="212"/>
      <c r="J13" s="157"/>
      <c r="K13" s="126"/>
      <c r="L13" s="126"/>
      <c r="M13" s="126"/>
      <c r="N13" s="126"/>
      <c r="O13" s="168"/>
      <c r="P13" s="122"/>
      <c r="Q13" s="122"/>
      <c r="R13" s="122"/>
      <c r="S13" s="122"/>
      <c r="T13" s="122"/>
      <c r="U13" s="122"/>
      <c r="V13" s="122"/>
      <c r="W13" s="122"/>
      <c r="X13" s="122"/>
      <c r="Y13" s="122"/>
      <c r="Z13" s="122"/>
      <c r="AA13" s="122"/>
      <c r="AB13" s="122"/>
      <c r="AC13" s="122"/>
      <c r="AD13" s="122"/>
      <c r="AE13" s="122"/>
      <c r="AF13" s="122"/>
      <c r="AG13" s="122"/>
      <c r="AH13" s="122"/>
      <c r="AI13" s="122"/>
      <c r="AJ13" s="122"/>
      <c r="AK13" s="122"/>
      <c r="AL13" s="122"/>
      <c r="AM13" s="122"/>
      <c r="AN13" s="122"/>
      <c r="AO13" s="122"/>
      <c r="AP13" s="163"/>
    </row>
    <row r="14" spans="1:42" ht="24.95" customHeight="1" x14ac:dyDescent="0.25">
      <c r="A14" s="212"/>
      <c r="B14" s="96" t="s">
        <v>153</v>
      </c>
      <c r="C14" s="154">
        <v>8</v>
      </c>
      <c r="D14" s="132">
        <v>2</v>
      </c>
      <c r="E14" s="115">
        <f t="shared" si="0"/>
        <v>10</v>
      </c>
      <c r="F14" s="146">
        <f t="shared" si="1"/>
        <v>3550000</v>
      </c>
      <c r="G14" s="182">
        <v>0</v>
      </c>
      <c r="H14" s="124">
        <v>35500000</v>
      </c>
      <c r="I14" s="212"/>
      <c r="J14" s="157"/>
      <c r="K14" s="126"/>
      <c r="L14" s="126"/>
      <c r="M14" s="126"/>
      <c r="N14" s="126"/>
      <c r="O14" s="126"/>
      <c r="P14" s="167"/>
      <c r="Q14" s="167"/>
      <c r="R14" s="122"/>
      <c r="S14" s="122"/>
      <c r="T14" s="122"/>
      <c r="U14" s="122"/>
      <c r="V14" s="122"/>
      <c r="W14" s="122"/>
      <c r="X14" s="122"/>
      <c r="Y14" s="122"/>
      <c r="Z14" s="122"/>
      <c r="AA14" s="122"/>
      <c r="AB14" s="122"/>
      <c r="AC14" s="122"/>
      <c r="AD14" s="122"/>
      <c r="AE14" s="122"/>
      <c r="AF14" s="122"/>
      <c r="AG14" s="122"/>
      <c r="AH14" s="122"/>
      <c r="AI14" s="122"/>
      <c r="AJ14" s="122"/>
      <c r="AK14" s="122"/>
      <c r="AL14" s="122"/>
      <c r="AM14" s="122"/>
      <c r="AN14" s="122"/>
      <c r="AO14" s="122"/>
      <c r="AP14" s="163"/>
    </row>
    <row r="15" spans="1:42" ht="30" customHeight="1" x14ac:dyDescent="0.25">
      <c r="A15" s="212"/>
      <c r="B15" s="96" t="s">
        <v>154</v>
      </c>
      <c r="C15" s="154">
        <v>8</v>
      </c>
      <c r="D15" s="132">
        <v>2</v>
      </c>
      <c r="E15" s="115">
        <f t="shared" si="0"/>
        <v>10</v>
      </c>
      <c r="F15" s="146">
        <f t="shared" si="1"/>
        <v>3550000</v>
      </c>
      <c r="G15" s="182">
        <v>0</v>
      </c>
      <c r="H15" s="124">
        <v>35500000</v>
      </c>
      <c r="I15" s="212"/>
      <c r="J15" s="157"/>
      <c r="K15" s="126"/>
      <c r="L15" s="126"/>
      <c r="M15" s="126"/>
      <c r="N15" s="126"/>
      <c r="O15" s="126"/>
      <c r="P15" s="122"/>
      <c r="Q15" s="122"/>
      <c r="R15" s="167"/>
      <c r="S15" s="167"/>
      <c r="T15" s="122"/>
      <c r="U15" s="122"/>
      <c r="V15" s="122"/>
      <c r="W15" s="122"/>
      <c r="X15" s="122"/>
      <c r="Y15" s="122"/>
      <c r="Z15" s="122"/>
      <c r="AA15" s="122"/>
      <c r="AB15" s="122"/>
      <c r="AC15" s="122"/>
      <c r="AD15" s="122"/>
      <c r="AE15" s="122"/>
      <c r="AF15" s="122"/>
      <c r="AG15" s="122"/>
      <c r="AH15" s="122"/>
      <c r="AI15" s="122"/>
      <c r="AJ15" s="122"/>
      <c r="AK15" s="122"/>
      <c r="AL15" s="122"/>
      <c r="AM15" s="122"/>
      <c r="AN15" s="122"/>
      <c r="AO15" s="122"/>
      <c r="AP15" s="163"/>
    </row>
    <row r="16" spans="1:42" ht="30" customHeight="1" x14ac:dyDescent="0.25">
      <c r="A16" s="212"/>
      <c r="B16" s="96" t="s">
        <v>155</v>
      </c>
      <c r="C16" s="154">
        <v>8</v>
      </c>
      <c r="D16" s="132">
        <v>2</v>
      </c>
      <c r="E16" s="115">
        <f t="shared" si="0"/>
        <v>10</v>
      </c>
      <c r="F16" s="146">
        <f t="shared" si="1"/>
        <v>3550000</v>
      </c>
      <c r="G16" s="182">
        <v>0</v>
      </c>
      <c r="H16" s="124">
        <v>35500000</v>
      </c>
      <c r="I16" s="212"/>
      <c r="J16" s="157"/>
      <c r="K16" s="126"/>
      <c r="L16" s="126"/>
      <c r="M16" s="126"/>
      <c r="N16" s="126"/>
      <c r="O16" s="126"/>
      <c r="P16" s="122"/>
      <c r="Q16" s="122"/>
      <c r="R16" s="122"/>
      <c r="S16" s="122"/>
      <c r="T16" s="167"/>
      <c r="U16" s="167"/>
      <c r="V16" s="122"/>
      <c r="W16" s="122"/>
      <c r="X16" s="122"/>
      <c r="Y16" s="122"/>
      <c r="Z16" s="122"/>
      <c r="AA16" s="122"/>
      <c r="AB16" s="122"/>
      <c r="AC16" s="122"/>
      <c r="AD16" s="122"/>
      <c r="AE16" s="122"/>
      <c r="AF16" s="122"/>
      <c r="AG16" s="122"/>
      <c r="AH16" s="122"/>
      <c r="AI16" s="122"/>
      <c r="AJ16" s="122"/>
      <c r="AK16" s="122"/>
      <c r="AL16" s="122"/>
      <c r="AM16" s="122"/>
      <c r="AN16" s="122"/>
      <c r="AO16" s="122"/>
      <c r="AP16" s="163"/>
    </row>
    <row r="17" spans="1:42" ht="24.95" customHeight="1" x14ac:dyDescent="0.25">
      <c r="A17" s="212"/>
      <c r="B17" s="96" t="s">
        <v>147</v>
      </c>
      <c r="C17" s="154">
        <v>8</v>
      </c>
      <c r="D17" s="132">
        <v>2</v>
      </c>
      <c r="E17" s="115">
        <f t="shared" si="0"/>
        <v>10</v>
      </c>
      <c r="F17" s="146">
        <f t="shared" si="1"/>
        <v>3550000</v>
      </c>
      <c r="G17" s="182">
        <v>0</v>
      </c>
      <c r="H17" s="124">
        <v>35500000</v>
      </c>
      <c r="I17" s="212"/>
      <c r="J17" s="157"/>
      <c r="K17" s="126"/>
      <c r="L17" s="126"/>
      <c r="M17" s="126"/>
      <c r="N17" s="126"/>
      <c r="O17" s="126"/>
      <c r="P17" s="122"/>
      <c r="Q17" s="122"/>
      <c r="R17" s="122"/>
      <c r="S17" s="122"/>
      <c r="T17" s="122"/>
      <c r="U17" s="122"/>
      <c r="V17" s="167"/>
      <c r="W17" s="167"/>
      <c r="X17" s="122"/>
      <c r="Y17" s="122"/>
      <c r="Z17" s="122"/>
      <c r="AA17" s="122"/>
      <c r="AB17" s="122"/>
      <c r="AC17" s="122"/>
      <c r="AD17" s="122"/>
      <c r="AE17" s="122"/>
      <c r="AF17" s="122"/>
      <c r="AG17" s="122"/>
      <c r="AH17" s="122"/>
      <c r="AI17" s="122"/>
      <c r="AJ17" s="122"/>
      <c r="AK17" s="122"/>
      <c r="AL17" s="122"/>
      <c r="AM17" s="122"/>
      <c r="AN17" s="122"/>
      <c r="AO17" s="122"/>
      <c r="AP17" s="163"/>
    </row>
    <row r="18" spans="1:42" ht="30" customHeight="1" x14ac:dyDescent="0.25">
      <c r="A18" s="212"/>
      <c r="B18" s="96" t="s">
        <v>148</v>
      </c>
      <c r="C18" s="154">
        <v>8</v>
      </c>
      <c r="D18" s="132">
        <v>2</v>
      </c>
      <c r="E18" s="115">
        <f t="shared" si="0"/>
        <v>10</v>
      </c>
      <c r="F18" s="146">
        <f t="shared" si="1"/>
        <v>3550000</v>
      </c>
      <c r="G18" s="182">
        <v>0</v>
      </c>
      <c r="H18" s="124">
        <v>35500000</v>
      </c>
      <c r="I18" s="212"/>
      <c r="J18" s="157"/>
      <c r="K18" s="126"/>
      <c r="L18" s="126"/>
      <c r="M18" s="126"/>
      <c r="N18" s="126"/>
      <c r="O18" s="126"/>
      <c r="P18" s="122"/>
      <c r="Q18" s="122"/>
      <c r="R18" s="122"/>
      <c r="S18" s="122"/>
      <c r="T18" s="122"/>
      <c r="U18" s="122"/>
      <c r="V18" s="122"/>
      <c r="W18" s="122"/>
      <c r="X18" s="167"/>
      <c r="Y18" s="167"/>
      <c r="Z18" s="122"/>
      <c r="AA18" s="122"/>
      <c r="AB18" s="122"/>
      <c r="AC18" s="122"/>
      <c r="AD18" s="122"/>
      <c r="AE18" s="122"/>
      <c r="AF18" s="122"/>
      <c r="AG18" s="122"/>
      <c r="AH18" s="122"/>
      <c r="AI18" s="122"/>
      <c r="AJ18" s="122"/>
      <c r="AK18" s="122"/>
      <c r="AL18" s="122"/>
      <c r="AM18" s="122"/>
      <c r="AN18" s="122"/>
      <c r="AO18" s="122"/>
      <c r="AP18" s="163"/>
    </row>
    <row r="19" spans="1:42" ht="30" customHeight="1" x14ac:dyDescent="0.25">
      <c r="A19" s="212"/>
      <c r="B19" s="145" t="s">
        <v>196</v>
      </c>
      <c r="C19" s="154">
        <v>8</v>
      </c>
      <c r="D19" s="132">
        <v>2</v>
      </c>
      <c r="E19" s="115">
        <f t="shared" si="0"/>
        <v>10</v>
      </c>
      <c r="F19" s="146">
        <f t="shared" si="1"/>
        <v>3550000</v>
      </c>
      <c r="G19" s="182">
        <v>0</v>
      </c>
      <c r="H19" s="124">
        <v>35500000</v>
      </c>
      <c r="I19" s="212"/>
      <c r="J19" s="157"/>
      <c r="K19" s="126"/>
      <c r="L19" s="126"/>
      <c r="M19" s="126"/>
      <c r="N19" s="126"/>
      <c r="O19" s="126"/>
      <c r="P19" s="122"/>
      <c r="Q19" s="122"/>
      <c r="R19" s="122"/>
      <c r="S19" s="122"/>
      <c r="T19" s="122"/>
      <c r="U19" s="122"/>
      <c r="V19" s="122"/>
      <c r="W19" s="122"/>
      <c r="X19" s="122"/>
      <c r="Y19" s="122"/>
      <c r="Z19" s="167"/>
      <c r="AA19" s="167"/>
      <c r="AB19" s="122"/>
      <c r="AC19" s="122"/>
      <c r="AD19" s="122"/>
      <c r="AE19" s="122"/>
      <c r="AF19" s="122"/>
      <c r="AG19" s="122"/>
      <c r="AH19" s="122"/>
      <c r="AI19" s="122"/>
      <c r="AJ19" s="122"/>
      <c r="AK19" s="122"/>
      <c r="AL19" s="122"/>
      <c r="AM19" s="122"/>
      <c r="AN19" s="122"/>
      <c r="AO19" s="122"/>
      <c r="AP19" s="163"/>
    </row>
    <row r="20" spans="1:42" ht="47.25" customHeight="1" x14ac:dyDescent="0.25">
      <c r="A20" s="212"/>
      <c r="B20" s="97" t="s">
        <v>156</v>
      </c>
      <c r="C20" s="154">
        <v>8</v>
      </c>
      <c r="D20" s="132">
        <v>2</v>
      </c>
      <c r="E20" s="115">
        <f t="shared" si="0"/>
        <v>10</v>
      </c>
      <c r="F20" s="146">
        <f t="shared" si="1"/>
        <v>3550000</v>
      </c>
      <c r="G20" s="182">
        <v>0</v>
      </c>
      <c r="H20" s="124">
        <v>35500000</v>
      </c>
      <c r="I20" s="212"/>
      <c r="J20" s="157"/>
      <c r="K20" s="126"/>
      <c r="L20" s="126"/>
      <c r="M20" s="126"/>
      <c r="N20" s="126"/>
      <c r="O20" s="126"/>
      <c r="P20" s="122"/>
      <c r="Q20" s="122"/>
      <c r="R20" s="122"/>
      <c r="S20" s="122"/>
      <c r="T20" s="122"/>
      <c r="U20" s="122"/>
      <c r="V20" s="122"/>
      <c r="W20" s="122"/>
      <c r="X20" s="122"/>
      <c r="Y20" s="122"/>
      <c r="Z20" s="122"/>
      <c r="AA20" s="122"/>
      <c r="AB20" s="167"/>
      <c r="AC20" s="167"/>
      <c r="AD20" s="122"/>
      <c r="AE20" s="122"/>
      <c r="AF20" s="122"/>
      <c r="AG20" s="122"/>
      <c r="AH20" s="122"/>
      <c r="AI20" s="122"/>
      <c r="AJ20" s="122"/>
      <c r="AK20" s="122"/>
      <c r="AL20" s="122"/>
      <c r="AM20" s="122"/>
      <c r="AN20" s="122"/>
      <c r="AO20" s="122"/>
      <c r="AP20" s="163"/>
    </row>
    <row r="21" spans="1:42" ht="24.95" customHeight="1" x14ac:dyDescent="0.25">
      <c r="A21" s="212"/>
      <c r="B21" s="98" t="s">
        <v>157</v>
      </c>
      <c r="C21" s="154">
        <v>4</v>
      </c>
      <c r="D21" s="132">
        <v>2</v>
      </c>
      <c r="E21" s="115">
        <f t="shared" si="0"/>
        <v>6</v>
      </c>
      <c r="F21" s="146">
        <f t="shared" si="1"/>
        <v>3550000</v>
      </c>
      <c r="G21" s="182">
        <v>0</v>
      </c>
      <c r="H21" s="124">
        <v>21300000</v>
      </c>
      <c r="I21" s="212"/>
      <c r="J21" s="157"/>
      <c r="K21" s="126"/>
      <c r="L21" s="126"/>
      <c r="M21" s="126"/>
      <c r="N21" s="126"/>
      <c r="O21" s="126"/>
      <c r="P21" s="122"/>
      <c r="Q21" s="122"/>
      <c r="R21" s="122"/>
      <c r="S21" s="122"/>
      <c r="T21" s="122"/>
      <c r="U21" s="122"/>
      <c r="V21" s="122"/>
      <c r="W21" s="122"/>
      <c r="X21" s="122"/>
      <c r="Y21" s="122"/>
      <c r="Z21" s="122"/>
      <c r="AA21" s="122"/>
      <c r="AB21" s="122"/>
      <c r="AC21" s="122"/>
      <c r="AD21" s="167"/>
      <c r="AE21" s="122"/>
      <c r="AF21" s="122"/>
      <c r="AG21" s="122"/>
      <c r="AH21" s="122"/>
      <c r="AI21" s="122"/>
      <c r="AJ21" s="122"/>
      <c r="AK21" s="122"/>
      <c r="AL21" s="122"/>
      <c r="AM21" s="122"/>
      <c r="AN21" s="122"/>
      <c r="AO21" s="122"/>
      <c r="AP21" s="163"/>
    </row>
    <row r="22" spans="1:42" ht="24.95" customHeight="1" x14ac:dyDescent="0.25">
      <c r="A22" s="212"/>
      <c r="B22" s="98" t="s">
        <v>197</v>
      </c>
      <c r="C22" s="154">
        <v>8</v>
      </c>
      <c r="D22" s="132">
        <v>2</v>
      </c>
      <c r="E22" s="115">
        <f t="shared" si="0"/>
        <v>10</v>
      </c>
      <c r="F22" s="146">
        <f t="shared" si="1"/>
        <v>3550000</v>
      </c>
      <c r="G22" s="182">
        <v>0</v>
      </c>
      <c r="H22" s="124">
        <v>35500000</v>
      </c>
      <c r="I22" s="212"/>
      <c r="J22" s="157"/>
      <c r="K22" s="126"/>
      <c r="L22" s="126"/>
      <c r="M22" s="126"/>
      <c r="N22" s="126"/>
      <c r="O22" s="126"/>
      <c r="P22" s="122"/>
      <c r="Q22" s="122"/>
      <c r="R22" s="122"/>
      <c r="S22" s="122"/>
      <c r="T22" s="122"/>
      <c r="U22" s="122"/>
      <c r="V22" s="122"/>
      <c r="W22" s="122"/>
      <c r="X22" s="122"/>
      <c r="Y22" s="122"/>
      <c r="Z22" s="122"/>
      <c r="AA22" s="122"/>
      <c r="AB22" s="122"/>
      <c r="AC22" s="122"/>
      <c r="AD22" s="122"/>
      <c r="AE22" s="167"/>
      <c r="AF22" s="167"/>
      <c r="AG22" s="122"/>
      <c r="AH22" s="122"/>
      <c r="AI22" s="122"/>
      <c r="AJ22" s="122"/>
      <c r="AK22" s="122"/>
      <c r="AL22" s="122"/>
      <c r="AM22" s="122"/>
      <c r="AN22" s="122"/>
      <c r="AO22" s="122"/>
      <c r="AP22" s="163"/>
    </row>
    <row r="23" spans="1:42" ht="24.95" customHeight="1" x14ac:dyDescent="0.25">
      <c r="A23" s="213"/>
      <c r="B23" s="99" t="s">
        <v>194</v>
      </c>
      <c r="C23" s="155">
        <v>4</v>
      </c>
      <c r="D23" s="134">
        <v>2</v>
      </c>
      <c r="E23" s="115">
        <f t="shared" si="0"/>
        <v>6</v>
      </c>
      <c r="F23" s="146">
        <f t="shared" si="1"/>
        <v>3550000</v>
      </c>
      <c r="G23" s="182">
        <v>0</v>
      </c>
      <c r="H23" s="146">
        <v>21300000</v>
      </c>
      <c r="I23" s="213"/>
      <c r="J23" s="157"/>
      <c r="K23" s="142"/>
      <c r="L23" s="142"/>
      <c r="M23" s="142"/>
      <c r="N23" s="142"/>
      <c r="O23" s="142"/>
      <c r="P23" s="143"/>
      <c r="Q23" s="143"/>
      <c r="R23" s="143"/>
      <c r="S23" s="143"/>
      <c r="T23" s="143"/>
      <c r="U23" s="143"/>
      <c r="V23" s="143"/>
      <c r="W23" s="143"/>
      <c r="X23" s="143"/>
      <c r="Y23" s="143"/>
      <c r="Z23" s="143"/>
      <c r="AA23" s="143"/>
      <c r="AB23" s="143"/>
      <c r="AC23" s="143"/>
      <c r="AD23" s="143"/>
      <c r="AE23" s="143"/>
      <c r="AF23" s="143"/>
      <c r="AG23" s="169"/>
      <c r="AH23" s="143"/>
      <c r="AI23" s="143"/>
      <c r="AJ23" s="143"/>
      <c r="AK23" s="143"/>
      <c r="AL23" s="143"/>
      <c r="AM23" s="143"/>
      <c r="AN23" s="143"/>
      <c r="AO23" s="143"/>
      <c r="AP23" s="193"/>
    </row>
    <row r="24" spans="1:42" ht="49.5" customHeight="1" x14ac:dyDescent="0.25">
      <c r="A24" s="213"/>
      <c r="B24" s="144" t="s">
        <v>195</v>
      </c>
      <c r="C24" s="155">
        <v>4</v>
      </c>
      <c r="D24" s="134">
        <v>2</v>
      </c>
      <c r="E24" s="115">
        <f t="shared" si="0"/>
        <v>6</v>
      </c>
      <c r="F24" s="146">
        <f t="shared" si="1"/>
        <v>3550000</v>
      </c>
      <c r="G24" s="182">
        <v>0</v>
      </c>
      <c r="H24" s="146">
        <v>21300000</v>
      </c>
      <c r="I24" s="213"/>
      <c r="J24" s="157"/>
      <c r="K24" s="142"/>
      <c r="L24" s="142"/>
      <c r="M24" s="142"/>
      <c r="N24" s="142"/>
      <c r="O24" s="142"/>
      <c r="P24" s="143"/>
      <c r="Q24" s="143"/>
      <c r="R24" s="143"/>
      <c r="S24" s="143"/>
      <c r="T24" s="143"/>
      <c r="U24" s="143"/>
      <c r="V24" s="143"/>
      <c r="W24" s="143"/>
      <c r="X24" s="143"/>
      <c r="Y24" s="143"/>
      <c r="Z24" s="143"/>
      <c r="AA24" s="143"/>
      <c r="AB24" s="143"/>
      <c r="AC24" s="143"/>
      <c r="AD24" s="143"/>
      <c r="AE24" s="143"/>
      <c r="AF24" s="143"/>
      <c r="AG24" s="143"/>
      <c r="AH24" s="169"/>
      <c r="AI24" s="143"/>
      <c r="AJ24" s="143"/>
      <c r="AK24" s="143"/>
      <c r="AL24" s="143"/>
      <c r="AM24" s="143"/>
      <c r="AN24" s="143"/>
      <c r="AO24" s="143"/>
      <c r="AP24" s="193"/>
    </row>
    <row r="25" spans="1:42" ht="24.95" customHeight="1" thickBot="1" x14ac:dyDescent="0.3">
      <c r="A25" s="213"/>
      <c r="B25" s="144" t="s">
        <v>158</v>
      </c>
      <c r="C25" s="155">
        <v>8</v>
      </c>
      <c r="D25" s="156">
        <v>2</v>
      </c>
      <c r="E25" s="115">
        <f t="shared" si="0"/>
        <v>10</v>
      </c>
      <c r="F25" s="146">
        <f t="shared" si="1"/>
        <v>3550000</v>
      </c>
      <c r="G25" s="183">
        <v>0</v>
      </c>
      <c r="H25" s="125">
        <v>35500000</v>
      </c>
      <c r="I25" s="214"/>
      <c r="J25" s="159"/>
      <c r="K25" s="129"/>
      <c r="L25" s="129"/>
      <c r="M25" s="129"/>
      <c r="N25" s="129"/>
      <c r="O25" s="129"/>
      <c r="P25" s="128"/>
      <c r="Q25" s="128"/>
      <c r="R25" s="128"/>
      <c r="S25" s="128"/>
      <c r="T25" s="128"/>
      <c r="U25" s="128"/>
      <c r="V25" s="128"/>
      <c r="W25" s="128"/>
      <c r="X25" s="128"/>
      <c r="Y25" s="128"/>
      <c r="Z25" s="128"/>
      <c r="AA25" s="128"/>
      <c r="AB25" s="128"/>
      <c r="AC25" s="128"/>
      <c r="AD25" s="128"/>
      <c r="AE25" s="128"/>
      <c r="AF25" s="128"/>
      <c r="AG25" s="128"/>
      <c r="AH25" s="128"/>
      <c r="AI25" s="170"/>
      <c r="AJ25" s="170"/>
      <c r="AK25" s="128"/>
      <c r="AL25" s="128"/>
      <c r="AM25" s="128"/>
      <c r="AN25" s="128"/>
      <c r="AO25" s="128"/>
      <c r="AP25" s="165"/>
    </row>
    <row r="26" spans="1:42" ht="30" customHeight="1" thickBot="1" x14ac:dyDescent="0.3">
      <c r="A26" s="113" t="s">
        <v>162</v>
      </c>
      <c r="B26" s="100"/>
      <c r="C26" s="106">
        <f>SUM(C10:C25)</f>
        <v>96</v>
      </c>
      <c r="D26" s="106">
        <f>SUM(D10:D25)</f>
        <v>24</v>
      </c>
      <c r="E26" s="112">
        <f>SUM(E10:E25)</f>
        <v>120</v>
      </c>
      <c r="F26" s="107"/>
      <c r="G26" s="108"/>
      <c r="H26" s="147">
        <v>426000000</v>
      </c>
      <c r="I26" s="197"/>
    </row>
    <row r="27" spans="1:42" ht="45" customHeight="1" x14ac:dyDescent="0.25">
      <c r="A27" s="229" t="s">
        <v>192</v>
      </c>
      <c r="B27" s="229"/>
      <c r="C27" s="229"/>
      <c r="D27" s="229"/>
      <c r="E27" s="229"/>
      <c r="F27" s="229"/>
      <c r="G27" s="229"/>
      <c r="H27" s="229"/>
      <c r="I27" s="174"/>
    </row>
    <row r="28" spans="1:42" ht="15" customHeight="1" thickBot="1" x14ac:dyDescent="0.3">
      <c r="A28" s="121"/>
      <c r="B28" s="121"/>
      <c r="C28" s="121"/>
      <c r="D28" s="121"/>
      <c r="E28" s="121"/>
      <c r="F28" s="121"/>
      <c r="G28" s="172"/>
      <c r="H28" s="141"/>
      <c r="I28" s="141"/>
    </row>
    <row r="29" spans="1:42" ht="39.950000000000003" customHeight="1" thickBot="1" x14ac:dyDescent="0.3">
      <c r="A29" s="109" t="s">
        <v>116</v>
      </c>
      <c r="B29" s="110" t="s">
        <v>163</v>
      </c>
      <c r="C29" s="111" t="s">
        <v>164</v>
      </c>
      <c r="D29" s="111" t="s">
        <v>201</v>
      </c>
      <c r="E29" s="111" t="s">
        <v>202</v>
      </c>
      <c r="F29" s="113" t="s">
        <v>165</v>
      </c>
      <c r="G29" s="113" t="s">
        <v>204</v>
      </c>
      <c r="H29" s="111" t="s">
        <v>166</v>
      </c>
      <c r="I29" s="109" t="s">
        <v>116</v>
      </c>
      <c r="J29" s="207" t="s">
        <v>190</v>
      </c>
      <c r="K29" s="206"/>
      <c r="L29" s="205" t="s">
        <v>181</v>
      </c>
      <c r="M29" s="207"/>
      <c r="N29" s="207"/>
      <c r="O29" s="206"/>
      <c r="P29" s="202" t="s">
        <v>182</v>
      </c>
      <c r="Q29" s="202"/>
      <c r="R29" s="202"/>
      <c r="S29" s="202"/>
      <c r="T29" s="204" t="s">
        <v>183</v>
      </c>
      <c r="U29" s="202"/>
      <c r="V29" s="202"/>
      <c r="W29" s="203"/>
      <c r="X29" s="202" t="s">
        <v>184</v>
      </c>
      <c r="Y29" s="202"/>
      <c r="Z29" s="202"/>
      <c r="AA29" s="202"/>
      <c r="AB29" s="204" t="s">
        <v>185</v>
      </c>
      <c r="AC29" s="202"/>
      <c r="AD29" s="202"/>
      <c r="AE29" s="203"/>
      <c r="AF29" s="202" t="s">
        <v>186</v>
      </c>
      <c r="AG29" s="202"/>
      <c r="AH29" s="202"/>
      <c r="AI29" s="202"/>
      <c r="AJ29" s="204" t="s">
        <v>187</v>
      </c>
      <c r="AK29" s="202"/>
      <c r="AL29" s="202"/>
      <c r="AM29" s="203"/>
      <c r="AN29" s="205" t="s">
        <v>188</v>
      </c>
      <c r="AO29" s="207"/>
      <c r="AP29" s="206"/>
    </row>
    <row r="30" spans="1:42" ht="30" x14ac:dyDescent="0.25">
      <c r="A30" s="237" t="s">
        <v>172</v>
      </c>
      <c r="B30" s="137" t="s">
        <v>207</v>
      </c>
      <c r="C30" s="135">
        <v>90</v>
      </c>
      <c r="D30" s="131">
        <v>3</v>
      </c>
      <c r="E30" s="132">
        <f>+C30*D30</f>
        <v>270</v>
      </c>
      <c r="F30" s="138">
        <f>+H30/E30</f>
        <v>105555.55555555556</v>
      </c>
      <c r="G30" s="184">
        <v>0</v>
      </c>
      <c r="H30" s="139">
        <v>28500000</v>
      </c>
      <c r="I30" s="215" t="s">
        <v>172</v>
      </c>
      <c r="J30" s="160"/>
      <c r="K30" s="127"/>
      <c r="L30" s="127"/>
      <c r="M30" s="127"/>
      <c r="N30" s="127"/>
      <c r="O30" s="127"/>
      <c r="P30" s="166"/>
      <c r="Q30" s="166"/>
      <c r="R30" s="166"/>
      <c r="S30" s="166"/>
      <c r="T30" s="166"/>
      <c r="U30" s="166"/>
      <c r="V30" s="166"/>
      <c r="W30" s="166"/>
      <c r="X30" s="166"/>
      <c r="Y30" s="166"/>
      <c r="Z30" s="166"/>
      <c r="AA30" s="166"/>
      <c r="AB30" s="166"/>
      <c r="AC30" s="166"/>
      <c r="AD30" s="166"/>
      <c r="AE30" s="166"/>
      <c r="AF30" s="166"/>
      <c r="AG30" s="166"/>
      <c r="AH30" s="166"/>
      <c r="AI30" s="166"/>
      <c r="AJ30" s="166"/>
      <c r="AK30" s="166"/>
      <c r="AL30" s="127"/>
      <c r="AM30" s="127"/>
      <c r="AN30" s="127"/>
      <c r="AO30" s="127"/>
      <c r="AP30" s="161"/>
    </row>
    <row r="31" spans="1:42" ht="30" x14ac:dyDescent="0.25">
      <c r="A31" s="238"/>
      <c r="B31" s="137" t="s">
        <v>208</v>
      </c>
      <c r="C31" s="135">
        <v>90</v>
      </c>
      <c r="D31" s="131">
        <v>3</v>
      </c>
      <c r="E31" s="132">
        <f>+C31*D31</f>
        <v>270</v>
      </c>
      <c r="F31" s="138">
        <f>+H31/E31</f>
        <v>105555.55555555556</v>
      </c>
      <c r="G31" s="184">
        <v>0</v>
      </c>
      <c r="H31" s="139">
        <v>28500000</v>
      </c>
      <c r="I31" s="216"/>
      <c r="J31" s="162"/>
      <c r="K31" s="122"/>
      <c r="L31" s="122"/>
      <c r="M31" s="122"/>
      <c r="N31" s="122"/>
      <c r="O31" s="122"/>
      <c r="P31" s="167"/>
      <c r="Q31" s="167"/>
      <c r="R31" s="167"/>
      <c r="S31" s="167"/>
      <c r="T31" s="167"/>
      <c r="U31" s="167"/>
      <c r="V31" s="167"/>
      <c r="W31" s="167"/>
      <c r="X31" s="167"/>
      <c r="Y31" s="167"/>
      <c r="Z31" s="167"/>
      <c r="AA31" s="167"/>
      <c r="AB31" s="167"/>
      <c r="AC31" s="167"/>
      <c r="AD31" s="167"/>
      <c r="AE31" s="167"/>
      <c r="AF31" s="167"/>
      <c r="AG31" s="167"/>
      <c r="AH31" s="167"/>
      <c r="AI31" s="167"/>
      <c r="AJ31" s="167"/>
      <c r="AK31" s="167"/>
      <c r="AL31" s="122"/>
      <c r="AM31" s="122"/>
      <c r="AN31" s="122"/>
      <c r="AO31" s="122"/>
      <c r="AP31" s="163"/>
    </row>
    <row r="32" spans="1:42" ht="30" x14ac:dyDescent="0.25">
      <c r="A32" s="238"/>
      <c r="B32" s="137" t="s">
        <v>209</v>
      </c>
      <c r="C32" s="132">
        <v>90</v>
      </c>
      <c r="D32" s="133">
        <v>3</v>
      </c>
      <c r="E32" s="134">
        <v>270</v>
      </c>
      <c r="F32" s="138">
        <f>+H32/E32</f>
        <v>105555.55555555556</v>
      </c>
      <c r="G32" s="184">
        <v>0</v>
      </c>
      <c r="H32" s="139">
        <v>28500000</v>
      </c>
      <c r="I32" s="216"/>
      <c r="J32" s="162"/>
      <c r="K32" s="122"/>
      <c r="L32" s="122"/>
      <c r="M32" s="122"/>
      <c r="N32" s="122"/>
      <c r="O32" s="122"/>
      <c r="P32" s="167"/>
      <c r="Q32" s="167"/>
      <c r="R32" s="167"/>
      <c r="S32" s="167"/>
      <c r="T32" s="167"/>
      <c r="U32" s="167"/>
      <c r="V32" s="167"/>
      <c r="W32" s="167"/>
      <c r="X32" s="167"/>
      <c r="Y32" s="167"/>
      <c r="Z32" s="167"/>
      <c r="AA32" s="167"/>
      <c r="AB32" s="167"/>
      <c r="AC32" s="167"/>
      <c r="AD32" s="167"/>
      <c r="AE32" s="167"/>
      <c r="AF32" s="167"/>
      <c r="AG32" s="167"/>
      <c r="AH32" s="167"/>
      <c r="AI32" s="167"/>
      <c r="AJ32" s="167"/>
      <c r="AK32" s="167"/>
      <c r="AL32" s="122"/>
      <c r="AM32" s="122"/>
      <c r="AN32" s="122"/>
      <c r="AO32" s="122"/>
      <c r="AP32" s="163"/>
    </row>
    <row r="33" spans="1:42" ht="30.75" thickBot="1" x14ac:dyDescent="0.3">
      <c r="A33" s="238"/>
      <c r="B33" s="148" t="s">
        <v>200</v>
      </c>
      <c r="C33" s="136">
        <v>90</v>
      </c>
      <c r="D33" s="133">
        <v>16</v>
      </c>
      <c r="E33" s="134">
        <v>270</v>
      </c>
      <c r="F33" s="138">
        <f>+H33/E33</f>
        <v>105555.55555555556</v>
      </c>
      <c r="G33" s="185">
        <v>0</v>
      </c>
      <c r="H33" s="140">
        <v>28500000</v>
      </c>
      <c r="I33" s="217"/>
      <c r="J33" s="164"/>
      <c r="K33" s="128"/>
      <c r="L33" s="128"/>
      <c r="M33" s="128"/>
      <c r="N33" s="128"/>
      <c r="O33" s="128"/>
      <c r="P33" s="128"/>
      <c r="Q33" s="128"/>
      <c r="R33" s="128"/>
      <c r="S33" s="128"/>
      <c r="T33" s="128"/>
      <c r="U33" s="128"/>
      <c r="V33" s="128"/>
      <c r="W33" s="128"/>
      <c r="X33" s="128"/>
      <c r="Y33" s="128"/>
      <c r="Z33" s="128"/>
      <c r="AA33" s="128"/>
      <c r="AB33" s="128"/>
      <c r="AC33" s="128"/>
      <c r="AD33" s="128"/>
      <c r="AE33" s="128"/>
      <c r="AF33" s="128"/>
      <c r="AG33" s="128"/>
      <c r="AH33" s="128"/>
      <c r="AI33" s="128"/>
      <c r="AJ33" s="128"/>
      <c r="AK33" s="128"/>
      <c r="AL33" s="170"/>
      <c r="AM33" s="170"/>
      <c r="AN33" s="128"/>
      <c r="AO33" s="128"/>
      <c r="AP33" s="165"/>
    </row>
    <row r="34" spans="1:42" ht="30" customHeight="1" thickBot="1" x14ac:dyDescent="0.3">
      <c r="A34" s="208" t="s">
        <v>199</v>
      </c>
      <c r="B34" s="209"/>
      <c r="C34" s="106">
        <v>90</v>
      </c>
      <c r="D34" s="106">
        <f>SUM(D30:D33)</f>
        <v>25</v>
      </c>
      <c r="E34" s="106">
        <f>SUM(E30:E33)</f>
        <v>1080</v>
      </c>
      <c r="F34" s="107"/>
      <c r="G34" s="107"/>
      <c r="H34" s="108">
        <f>SUM(H30:H33)</f>
        <v>114000000</v>
      </c>
      <c r="I34" s="194"/>
    </row>
    <row r="35" spans="1:42" ht="20.100000000000001" customHeight="1" x14ac:dyDescent="0.25">
      <c r="A35" s="229" t="s">
        <v>193</v>
      </c>
      <c r="B35" s="229"/>
      <c r="C35" s="229"/>
      <c r="D35" s="229"/>
      <c r="E35" s="229"/>
      <c r="F35" s="229"/>
      <c r="G35" s="229"/>
      <c r="H35" s="229"/>
      <c r="I35" s="174"/>
    </row>
    <row r="36" spans="1:42" ht="15" customHeight="1" thickBot="1" x14ac:dyDescent="0.3"/>
    <row r="37" spans="1:42" ht="30" customHeight="1" thickBot="1" x14ac:dyDescent="0.3">
      <c r="A37" s="109" t="s">
        <v>116</v>
      </c>
      <c r="B37" s="109" t="s">
        <v>163</v>
      </c>
      <c r="C37" s="113" t="s">
        <v>175</v>
      </c>
      <c r="D37" s="111" t="s">
        <v>177</v>
      </c>
      <c r="E37" s="111" t="s">
        <v>178</v>
      </c>
      <c r="F37" s="111" t="s">
        <v>165</v>
      </c>
      <c r="G37" s="120" t="s">
        <v>204</v>
      </c>
      <c r="H37" s="120" t="s">
        <v>166</v>
      </c>
      <c r="I37" s="109" t="s">
        <v>116</v>
      </c>
      <c r="J37" s="205" t="s">
        <v>190</v>
      </c>
      <c r="K37" s="206"/>
      <c r="L37" s="205" t="s">
        <v>181</v>
      </c>
      <c r="M37" s="207"/>
      <c r="N37" s="207"/>
      <c r="O37" s="206"/>
      <c r="P37" s="202" t="s">
        <v>182</v>
      </c>
      <c r="Q37" s="202"/>
      <c r="R37" s="202"/>
      <c r="S37" s="202"/>
      <c r="T37" s="204" t="s">
        <v>183</v>
      </c>
      <c r="U37" s="202"/>
      <c r="V37" s="202"/>
      <c r="W37" s="203"/>
      <c r="X37" s="202" t="s">
        <v>184</v>
      </c>
      <c r="Y37" s="202"/>
      <c r="Z37" s="202"/>
      <c r="AA37" s="202"/>
      <c r="AB37" s="204" t="s">
        <v>185</v>
      </c>
      <c r="AC37" s="202"/>
      <c r="AD37" s="202"/>
      <c r="AE37" s="203"/>
      <c r="AF37" s="202" t="s">
        <v>186</v>
      </c>
      <c r="AG37" s="202"/>
      <c r="AH37" s="202"/>
      <c r="AI37" s="202"/>
      <c r="AJ37" s="204" t="s">
        <v>187</v>
      </c>
      <c r="AK37" s="202"/>
      <c r="AL37" s="202"/>
      <c r="AM37" s="203"/>
      <c r="AN37" s="202" t="s">
        <v>188</v>
      </c>
      <c r="AO37" s="202"/>
      <c r="AP37" s="203"/>
    </row>
    <row r="38" spans="1:42" ht="25.5" customHeight="1" x14ac:dyDescent="0.25">
      <c r="A38" s="198" t="s">
        <v>171</v>
      </c>
      <c r="B38" s="175" t="s">
        <v>170</v>
      </c>
      <c r="C38" s="233">
        <v>90</v>
      </c>
      <c r="D38" s="223"/>
      <c r="E38" s="223"/>
      <c r="F38" s="235">
        <v>6700000</v>
      </c>
      <c r="G38" s="218">
        <v>0.19</v>
      </c>
      <c r="H38" s="230">
        <f>+C38*F38</f>
        <v>603000000</v>
      </c>
      <c r="I38" s="198" t="s">
        <v>171</v>
      </c>
      <c r="J38" s="160"/>
      <c r="K38" s="127"/>
      <c r="L38" s="127"/>
      <c r="M38" s="127"/>
      <c r="N38" s="127"/>
      <c r="O38" s="127"/>
      <c r="P38" s="127"/>
      <c r="Q38" s="127"/>
      <c r="R38" s="127"/>
      <c r="S38" s="127"/>
      <c r="T38" s="166"/>
      <c r="U38" s="166"/>
      <c r="V38" s="166"/>
      <c r="W38" s="166"/>
      <c r="X38" s="127"/>
      <c r="Y38" s="127"/>
      <c r="Z38" s="127"/>
      <c r="AA38" s="127"/>
      <c r="AB38" s="127"/>
      <c r="AC38" s="127"/>
      <c r="AD38" s="127"/>
      <c r="AE38" s="127"/>
      <c r="AF38" s="127"/>
      <c r="AG38" s="127"/>
      <c r="AH38" s="127"/>
      <c r="AI38" s="127"/>
      <c r="AJ38" s="127"/>
      <c r="AK38" s="127"/>
      <c r="AL38" s="127"/>
      <c r="AM38" s="127"/>
      <c r="AN38" s="127"/>
      <c r="AO38" s="127"/>
      <c r="AP38" s="161"/>
    </row>
    <row r="39" spans="1:42" ht="36" customHeight="1" x14ac:dyDescent="0.25">
      <c r="A39" s="198"/>
      <c r="B39" s="102" t="s">
        <v>168</v>
      </c>
      <c r="C39" s="233"/>
      <c r="D39" s="224"/>
      <c r="E39" s="224"/>
      <c r="F39" s="235"/>
      <c r="G39" s="219"/>
      <c r="H39" s="230"/>
      <c r="I39" s="198"/>
      <c r="J39" s="16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67"/>
      <c r="Y39" s="167"/>
      <c r="Z39" s="167"/>
      <c r="AA39" s="167"/>
      <c r="AB39" s="122"/>
      <c r="AC39" s="122"/>
      <c r="AD39" s="122"/>
      <c r="AE39" s="122"/>
      <c r="AF39" s="122"/>
      <c r="AG39" s="122"/>
      <c r="AH39" s="122"/>
      <c r="AI39" s="122"/>
      <c r="AJ39" s="122"/>
      <c r="AK39" s="122"/>
      <c r="AL39" s="122"/>
      <c r="AM39" s="122"/>
      <c r="AN39" s="122"/>
      <c r="AO39" s="122"/>
      <c r="AP39" s="163"/>
    </row>
    <row r="40" spans="1:42" ht="60" x14ac:dyDescent="0.25">
      <c r="A40" s="198"/>
      <c r="B40" s="102" t="s">
        <v>169</v>
      </c>
      <c r="C40" s="233"/>
      <c r="D40" s="224"/>
      <c r="E40" s="224"/>
      <c r="F40" s="235"/>
      <c r="G40" s="219"/>
      <c r="H40" s="230"/>
      <c r="I40" s="198"/>
      <c r="J40" s="16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67"/>
      <c r="AC40" s="167"/>
      <c r="AD40" s="167"/>
      <c r="AE40" s="167"/>
      <c r="AF40" s="167"/>
      <c r="AG40" s="167"/>
      <c r="AH40" s="167"/>
      <c r="AI40" s="167"/>
      <c r="AJ40" s="122"/>
      <c r="AK40" s="122"/>
      <c r="AL40" s="122"/>
      <c r="AM40" s="122"/>
      <c r="AN40" s="122"/>
      <c r="AO40" s="122"/>
      <c r="AP40" s="163"/>
    </row>
    <row r="41" spans="1:42" ht="75.75" thickBot="1" x14ac:dyDescent="0.3">
      <c r="A41" s="199"/>
      <c r="B41" s="103" t="s">
        <v>176</v>
      </c>
      <c r="C41" s="234"/>
      <c r="D41" s="225"/>
      <c r="E41" s="225"/>
      <c r="F41" s="236"/>
      <c r="G41" s="220"/>
      <c r="H41" s="231"/>
      <c r="I41" s="199"/>
      <c r="J41" s="164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28"/>
      <c r="AF41" s="128"/>
      <c r="AG41" s="128"/>
      <c r="AH41" s="128"/>
      <c r="AI41" s="128"/>
      <c r="AJ41" s="170"/>
      <c r="AK41" s="170"/>
      <c r="AL41" s="128"/>
      <c r="AM41" s="128"/>
      <c r="AN41" s="128"/>
      <c r="AO41" s="128"/>
      <c r="AP41" s="165"/>
    </row>
    <row r="42" spans="1:42" ht="30" customHeight="1" thickBot="1" x14ac:dyDescent="0.3">
      <c r="A42" s="226" t="s">
        <v>174</v>
      </c>
      <c r="B42" s="227"/>
      <c r="C42" s="106">
        <f>+C38</f>
        <v>90</v>
      </c>
      <c r="D42" s="113"/>
      <c r="E42" s="120"/>
      <c r="F42" s="108"/>
      <c r="G42" s="108"/>
      <c r="H42" s="108">
        <f>+H38</f>
        <v>603000000</v>
      </c>
      <c r="I42" s="194"/>
    </row>
    <row r="43" spans="1:42" ht="32.25" customHeight="1" thickBot="1" x14ac:dyDescent="0.3">
      <c r="A43" s="228" t="s">
        <v>179</v>
      </c>
      <c r="B43" s="228"/>
      <c r="C43" s="228"/>
      <c r="D43" s="228"/>
      <c r="E43" s="228"/>
      <c r="F43" s="228"/>
      <c r="G43" s="228"/>
      <c r="H43" s="228"/>
      <c r="I43" s="195"/>
    </row>
    <row r="44" spans="1:42" ht="30" customHeight="1" thickBot="1" x14ac:dyDescent="0.3">
      <c r="A44" s="221" t="s">
        <v>203</v>
      </c>
      <c r="B44" s="222"/>
      <c r="C44" s="222"/>
      <c r="D44" s="222"/>
      <c r="E44" s="222"/>
      <c r="F44" s="222"/>
      <c r="G44" s="171"/>
      <c r="H44" s="149">
        <f>+H6+H26+H34+H42</f>
        <v>1199999999.97</v>
      </c>
      <c r="I44" s="196"/>
    </row>
    <row r="45" spans="1:42" ht="9.9499999999999993" customHeight="1" x14ac:dyDescent="0.25"/>
    <row r="46" spans="1:42" ht="14.1" customHeight="1" x14ac:dyDescent="0.25">
      <c r="A46" s="114" t="s">
        <v>212</v>
      </c>
      <c r="B46" s="114" t="s">
        <v>213</v>
      </c>
    </row>
    <row r="47" spans="1:42" ht="14.1" customHeight="1" x14ac:dyDescent="0.25">
      <c r="B47" s="114" t="s">
        <v>216</v>
      </c>
    </row>
    <row r="48" spans="1:42" ht="14.1" customHeight="1" x14ac:dyDescent="0.25">
      <c r="B48" s="114" t="s">
        <v>214</v>
      </c>
      <c r="F48" s="186"/>
    </row>
    <row r="49" spans="1:2" ht="14.1" customHeight="1" x14ac:dyDescent="0.25">
      <c r="B49" s="114" t="s">
        <v>215</v>
      </c>
    </row>
    <row r="50" spans="1:2" ht="9.9499999999999993" customHeight="1" x14ac:dyDescent="0.25"/>
    <row r="51" spans="1:2" ht="14.1" customHeight="1" x14ac:dyDescent="0.25">
      <c r="A51" s="114" t="s">
        <v>217</v>
      </c>
      <c r="B51" s="114" t="s">
        <v>218</v>
      </c>
    </row>
    <row r="52" spans="1:2" ht="14.1" customHeight="1" x14ac:dyDescent="0.25">
      <c r="B52" s="114" t="s">
        <v>219</v>
      </c>
    </row>
    <row r="53" spans="1:2" ht="14.1" customHeight="1" x14ac:dyDescent="0.25">
      <c r="B53" s="114" t="s">
        <v>215</v>
      </c>
    </row>
  </sheetData>
  <mergeCells count="61">
    <mergeCell ref="G38:G41"/>
    <mergeCell ref="A44:F44"/>
    <mergeCell ref="D38:D41"/>
    <mergeCell ref="E38:E41"/>
    <mergeCell ref="A4:A5"/>
    <mergeCell ref="A42:B42"/>
    <mergeCell ref="A43:H43"/>
    <mergeCell ref="A27:H27"/>
    <mergeCell ref="A35:H35"/>
    <mergeCell ref="H38:H41"/>
    <mergeCell ref="A10:A25"/>
    <mergeCell ref="A38:A41"/>
    <mergeCell ref="C38:C41"/>
    <mergeCell ref="F38:F41"/>
    <mergeCell ref="A7:H7"/>
    <mergeCell ref="A30:A33"/>
    <mergeCell ref="A6:B6"/>
    <mergeCell ref="A34:B34"/>
    <mergeCell ref="AJ3:AM3"/>
    <mergeCell ref="AN3:AP3"/>
    <mergeCell ref="A2:H2"/>
    <mergeCell ref="P3:S3"/>
    <mergeCell ref="T3:W3"/>
    <mergeCell ref="L29:O29"/>
    <mergeCell ref="J29:K29"/>
    <mergeCell ref="AN29:AP29"/>
    <mergeCell ref="I4:I5"/>
    <mergeCell ref="I10:I25"/>
    <mergeCell ref="I30:I33"/>
    <mergeCell ref="AN9:AP9"/>
    <mergeCell ref="L3:O3"/>
    <mergeCell ref="L9:O9"/>
    <mergeCell ref="J3:K3"/>
    <mergeCell ref="J9:K9"/>
    <mergeCell ref="X3:AA3"/>
    <mergeCell ref="AB3:AE3"/>
    <mergeCell ref="AF3:AI3"/>
    <mergeCell ref="AF37:AI37"/>
    <mergeCell ref="AJ37:AM37"/>
    <mergeCell ref="P9:S9"/>
    <mergeCell ref="T9:W9"/>
    <mergeCell ref="X9:AA9"/>
    <mergeCell ref="AB9:AE9"/>
    <mergeCell ref="AF9:AI9"/>
    <mergeCell ref="AJ9:AM9"/>
    <mergeCell ref="I38:I41"/>
    <mergeCell ref="I1:AP1"/>
    <mergeCell ref="I2:AP2"/>
    <mergeCell ref="AN37:AP37"/>
    <mergeCell ref="T29:W29"/>
    <mergeCell ref="X29:AA29"/>
    <mergeCell ref="AB29:AE29"/>
    <mergeCell ref="J37:K37"/>
    <mergeCell ref="L37:O37"/>
    <mergeCell ref="P29:S29"/>
    <mergeCell ref="AF29:AI29"/>
    <mergeCell ref="AJ29:AM29"/>
    <mergeCell ref="P37:S37"/>
    <mergeCell ref="T37:W37"/>
    <mergeCell ref="X37:AA37"/>
    <mergeCell ref="AB37:AE37"/>
  </mergeCells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activeCell="A29" sqref="A29:D49"/>
    </sheetView>
  </sheetViews>
  <sheetFormatPr baseColWidth="10" defaultColWidth="10.7109375" defaultRowHeight="15" x14ac:dyDescent="0.25"/>
  <cols>
    <col min="1" max="1" width="20.7109375" customWidth="1"/>
    <col min="2" max="2" width="31.28515625" bestFit="1" customWidth="1"/>
    <col min="3" max="3" width="16.42578125" bestFit="1" customWidth="1"/>
    <col min="4" max="4" width="15.28515625" bestFit="1" customWidth="1"/>
    <col min="5" max="5" width="10.7109375" bestFit="1" customWidth="1"/>
    <col min="6" max="6" width="9.5703125" bestFit="1" customWidth="1"/>
    <col min="7" max="7" width="12.28515625" bestFit="1" customWidth="1"/>
    <col min="8" max="9" width="18.28515625" bestFit="1" customWidth="1"/>
    <col min="10" max="10" width="18.5703125" bestFit="1" customWidth="1"/>
    <col min="11" max="11" width="16.140625" bestFit="1" customWidth="1"/>
    <col min="12" max="13" width="18.28515625" bestFit="1" customWidth="1"/>
    <col min="14" max="15" width="14.140625" bestFit="1" customWidth="1"/>
  </cols>
  <sheetData>
    <row r="1" spans="1:15" x14ac:dyDescent="0.25">
      <c r="H1" s="252" t="s">
        <v>7</v>
      </c>
      <c r="I1" s="253"/>
      <c r="J1" s="253"/>
      <c r="K1" s="252" t="s">
        <v>18</v>
      </c>
      <c r="L1" s="253"/>
    </row>
    <row r="2" spans="1:15" x14ac:dyDescent="0.25">
      <c r="H2" s="11" t="s">
        <v>19</v>
      </c>
      <c r="I2" s="12" t="s">
        <v>20</v>
      </c>
      <c r="J2" s="12"/>
      <c r="K2" s="11"/>
      <c r="L2" s="12"/>
    </row>
    <row r="3" spans="1:15" ht="30" x14ac:dyDescent="0.25">
      <c r="A3" s="4" t="s">
        <v>8</v>
      </c>
      <c r="B3" s="4" t="s">
        <v>21</v>
      </c>
      <c r="C3" s="1" t="s">
        <v>9</v>
      </c>
      <c r="D3" s="1" t="s">
        <v>22</v>
      </c>
      <c r="E3" s="1" t="s">
        <v>23</v>
      </c>
      <c r="F3" s="1" t="s">
        <v>24</v>
      </c>
      <c r="G3" s="1" t="s">
        <v>25</v>
      </c>
      <c r="H3" s="5" t="s">
        <v>10</v>
      </c>
      <c r="I3" s="5" t="s">
        <v>10</v>
      </c>
      <c r="J3" s="5" t="s">
        <v>11</v>
      </c>
      <c r="K3" s="5" t="s">
        <v>26</v>
      </c>
      <c r="L3" s="5" t="s">
        <v>27</v>
      </c>
      <c r="M3" s="13" t="s">
        <v>28</v>
      </c>
      <c r="O3" s="14" t="s">
        <v>29</v>
      </c>
    </row>
    <row r="4" spans="1:15" x14ac:dyDescent="0.25">
      <c r="A4" s="267" t="s">
        <v>12</v>
      </c>
      <c r="B4" s="15" t="s">
        <v>4</v>
      </c>
      <c r="C4" s="16" t="e">
        <f>+#REF!</f>
        <v>#REF!</v>
      </c>
      <c r="D4" s="56">
        <v>40</v>
      </c>
      <c r="E4" s="16" t="e">
        <f t="shared" ref="E4:E25" si="0">+C4*D4</f>
        <v>#REF!</v>
      </c>
      <c r="F4" s="283" t="e">
        <f>SUM(E4:E8)</f>
        <v>#REF!</v>
      </c>
      <c r="G4" s="16" t="e">
        <f>+M4/$F$4</f>
        <v>#REF!</v>
      </c>
      <c r="H4" s="17" t="e">
        <f>+G4*D4*C4</f>
        <v>#REF!</v>
      </c>
      <c r="I4" s="17"/>
      <c r="J4" s="18">
        <v>10875924.611323318</v>
      </c>
      <c r="K4" s="17"/>
      <c r="L4" s="17" t="e">
        <f>+H4+J4</f>
        <v>#REF!</v>
      </c>
      <c r="M4" s="286" t="e">
        <f>+#REF!</f>
        <v>#REF!</v>
      </c>
      <c r="O4" s="273" t="e">
        <f>SUM(H4:J8)</f>
        <v>#REF!</v>
      </c>
    </row>
    <row r="5" spans="1:15" x14ac:dyDescent="0.25">
      <c r="A5" s="282"/>
      <c r="B5" s="15" t="s">
        <v>30</v>
      </c>
      <c r="C5" s="16" t="e">
        <f>+#REF!</f>
        <v>#REF!</v>
      </c>
      <c r="D5" s="56">
        <v>40</v>
      </c>
      <c r="E5" s="16" t="e">
        <f t="shared" si="0"/>
        <v>#REF!</v>
      </c>
      <c r="F5" s="284"/>
      <c r="G5" s="16" t="e">
        <f>+M4/$F$4</f>
        <v>#REF!</v>
      </c>
      <c r="H5" s="17" t="e">
        <f t="shared" ref="H5:H10" si="1">+G5*D5*C5</f>
        <v>#REF!</v>
      </c>
      <c r="I5" s="17"/>
      <c r="J5" s="18">
        <v>28044946.6987799</v>
      </c>
      <c r="K5" s="17" t="e">
        <f>+H5+J5</f>
        <v>#REF!</v>
      </c>
      <c r="L5" s="17"/>
      <c r="M5" s="287"/>
      <c r="O5" s="274"/>
    </row>
    <row r="6" spans="1:15" x14ac:dyDescent="0.25">
      <c r="A6" s="282"/>
      <c r="B6" s="15" t="s">
        <v>3</v>
      </c>
      <c r="C6" s="16" t="e">
        <f>+#REF!</f>
        <v>#REF!</v>
      </c>
      <c r="D6" s="56">
        <v>40</v>
      </c>
      <c r="E6" s="16" t="e">
        <f t="shared" si="0"/>
        <v>#REF!</v>
      </c>
      <c r="F6" s="284"/>
      <c r="G6" s="16" t="e">
        <f>+M4/$F$4</f>
        <v>#REF!</v>
      </c>
      <c r="H6" s="17" t="e">
        <f t="shared" si="1"/>
        <v>#REF!</v>
      </c>
      <c r="I6" s="17"/>
      <c r="J6" s="18">
        <v>28044946.6987799</v>
      </c>
      <c r="K6" s="17" t="e">
        <f>+H6+J6</f>
        <v>#REF!</v>
      </c>
      <c r="L6" s="17"/>
      <c r="M6" s="287"/>
      <c r="O6" s="274"/>
    </row>
    <row r="7" spans="1:15" x14ac:dyDescent="0.25">
      <c r="A7" s="282"/>
      <c r="B7" s="15" t="s">
        <v>31</v>
      </c>
      <c r="C7" s="16" t="e">
        <f>+#REF!</f>
        <v>#REF!</v>
      </c>
      <c r="D7" s="56">
        <v>40</v>
      </c>
      <c r="E7" s="16" t="e">
        <f t="shared" si="0"/>
        <v>#REF!</v>
      </c>
      <c r="F7" s="284"/>
      <c r="G7" s="16" t="e">
        <f>+M4/$F$4</f>
        <v>#REF!</v>
      </c>
      <c r="H7" s="17" t="e">
        <f t="shared" si="1"/>
        <v>#REF!</v>
      </c>
      <c r="I7" s="17"/>
      <c r="J7" s="18">
        <v>24361086.679621439</v>
      </c>
      <c r="K7" s="17"/>
      <c r="L7" s="17" t="e">
        <f>+H7+J7</f>
        <v>#REF!</v>
      </c>
      <c r="M7" s="287"/>
      <c r="O7" s="274"/>
    </row>
    <row r="8" spans="1:15" x14ac:dyDescent="0.25">
      <c r="A8" s="282"/>
      <c r="B8" s="15" t="s">
        <v>0</v>
      </c>
      <c r="C8" s="16" t="e">
        <f>+#REF!</f>
        <v>#REF!</v>
      </c>
      <c r="D8" s="56">
        <v>40</v>
      </c>
      <c r="E8" s="16" t="e">
        <f t="shared" si="0"/>
        <v>#REF!</v>
      </c>
      <c r="F8" s="285"/>
      <c r="G8" s="16" t="e">
        <f>+M4/$F$4</f>
        <v>#REF!</v>
      </c>
      <c r="H8" s="17" t="e">
        <f t="shared" si="1"/>
        <v>#REF!</v>
      </c>
      <c r="I8" s="17"/>
      <c r="J8" s="18"/>
      <c r="K8" s="17"/>
      <c r="L8" s="17" t="e">
        <f>+H8+J8</f>
        <v>#REF!</v>
      </c>
      <c r="M8" s="288"/>
      <c r="O8" s="274"/>
    </row>
    <row r="9" spans="1:15" x14ac:dyDescent="0.25">
      <c r="A9" s="282"/>
      <c r="B9" s="19" t="s">
        <v>4</v>
      </c>
      <c r="C9" s="20" t="e">
        <f>+#REF!+#REF!</f>
        <v>#REF!</v>
      </c>
      <c r="D9" s="57">
        <v>42</v>
      </c>
      <c r="E9" s="20" t="e">
        <f t="shared" si="0"/>
        <v>#REF!</v>
      </c>
      <c r="F9" s="295" t="e">
        <f>+E9+E10</f>
        <v>#REF!</v>
      </c>
      <c r="G9" s="20" t="e">
        <f>+$M$9/$F$9</f>
        <v>#REF!</v>
      </c>
      <c r="H9" s="21" t="e">
        <f t="shared" si="1"/>
        <v>#REF!</v>
      </c>
      <c r="I9" s="22"/>
      <c r="J9" s="21">
        <v>10875924.611323318</v>
      </c>
      <c r="K9" s="22"/>
      <c r="L9" s="22" t="e">
        <f>+H9+J9</f>
        <v>#REF!</v>
      </c>
      <c r="M9" s="271" t="e">
        <f>+#REF!</f>
        <v>#REF!</v>
      </c>
      <c r="N9" s="10"/>
      <c r="O9" s="273" t="e">
        <f>SUM(H9:J10)</f>
        <v>#REF!</v>
      </c>
    </row>
    <row r="10" spans="1:15" x14ac:dyDescent="0.25">
      <c r="A10" s="268"/>
      <c r="B10" s="19" t="s">
        <v>31</v>
      </c>
      <c r="C10" s="20">
        <f>+[1]Metas!E6+[1]Metas!G6</f>
        <v>19</v>
      </c>
      <c r="D10" s="57">
        <v>42</v>
      </c>
      <c r="E10" s="20">
        <f t="shared" si="0"/>
        <v>798</v>
      </c>
      <c r="F10" s="296"/>
      <c r="G10" s="20" t="e">
        <f>+$M$9/$F$9</f>
        <v>#REF!</v>
      </c>
      <c r="H10" s="22" t="e">
        <f t="shared" si="1"/>
        <v>#REF!</v>
      </c>
      <c r="I10" s="22"/>
      <c r="J10" s="22">
        <v>24361086.679621439</v>
      </c>
      <c r="K10" s="22"/>
      <c r="L10" s="22" t="e">
        <f>+H10+J10</f>
        <v>#REF!</v>
      </c>
      <c r="M10" s="272"/>
      <c r="O10" s="274"/>
    </row>
    <row r="11" spans="1:15" x14ac:dyDescent="0.25">
      <c r="A11" s="289" t="s">
        <v>13</v>
      </c>
      <c r="B11" s="23" t="s">
        <v>4</v>
      </c>
      <c r="C11" s="24" t="e">
        <f>+C4+C9</f>
        <v>#REF!</v>
      </c>
      <c r="D11" s="58">
        <v>26</v>
      </c>
      <c r="E11" s="24" t="e">
        <f t="shared" si="0"/>
        <v>#REF!</v>
      </c>
      <c r="F11" s="292" t="e">
        <f>SUM(E11:E15)</f>
        <v>#REF!</v>
      </c>
      <c r="G11" s="24" t="e">
        <f>+N11/F11</f>
        <v>#REF!</v>
      </c>
      <c r="H11" s="25" t="e">
        <f>+$G$11*$D$11*C11</f>
        <v>#REF!</v>
      </c>
      <c r="I11" s="25" t="e">
        <f>((#REF!+#REF!)*#REF!)+(#REF!*#REF!)</f>
        <v>#REF!</v>
      </c>
      <c r="J11" s="26">
        <v>10875924.611323318</v>
      </c>
      <c r="K11" s="25"/>
      <c r="L11" s="25" t="e">
        <f>+H11+I11+J11</f>
        <v>#REF!</v>
      </c>
      <c r="M11" s="271" t="e">
        <f>+#REF!</f>
        <v>#REF!</v>
      </c>
      <c r="N11" s="27">
        <v>245770103.19464999</v>
      </c>
      <c r="O11" s="273" t="e">
        <f>SUM(H11:J15)</f>
        <v>#REF!</v>
      </c>
    </row>
    <row r="12" spans="1:15" x14ac:dyDescent="0.25">
      <c r="A12" s="290"/>
      <c r="B12" s="23" t="s">
        <v>30</v>
      </c>
      <c r="C12" s="24" t="e">
        <f>+C5</f>
        <v>#REF!</v>
      </c>
      <c r="D12" s="58">
        <v>26</v>
      </c>
      <c r="E12" s="24" t="e">
        <f t="shared" si="0"/>
        <v>#REF!</v>
      </c>
      <c r="F12" s="293"/>
      <c r="G12" s="24" t="e">
        <f>+N11/F11</f>
        <v>#REF!</v>
      </c>
      <c r="H12" s="25" t="e">
        <f>+$G$11*$D$11*C12</f>
        <v>#REF!</v>
      </c>
      <c r="I12" s="25" t="e">
        <f>+#REF!*#REF!</f>
        <v>#REF!</v>
      </c>
      <c r="J12" s="26"/>
      <c r="K12" s="25" t="e">
        <f>+I12+H12</f>
        <v>#REF!</v>
      </c>
      <c r="L12" s="25"/>
      <c r="M12" s="281"/>
      <c r="N12" s="10">
        <v>1014500000</v>
      </c>
      <c r="O12" s="274"/>
    </row>
    <row r="13" spans="1:15" x14ac:dyDescent="0.25">
      <c r="A13" s="290"/>
      <c r="B13" s="23" t="s">
        <v>3</v>
      </c>
      <c r="C13" s="24" t="e">
        <f>+C6</f>
        <v>#REF!</v>
      </c>
      <c r="D13" s="58">
        <v>26</v>
      </c>
      <c r="E13" s="24" t="e">
        <f t="shared" si="0"/>
        <v>#REF!</v>
      </c>
      <c r="F13" s="293"/>
      <c r="G13" s="24" t="e">
        <f>+N11/F11</f>
        <v>#REF!</v>
      </c>
      <c r="H13" s="25" t="e">
        <f>+$G$11*$D$11*C13</f>
        <v>#REF!</v>
      </c>
      <c r="I13" s="25" t="e">
        <f>+#REF!*#REF!</f>
        <v>#REF!</v>
      </c>
      <c r="J13" s="26"/>
      <c r="K13" s="25" t="e">
        <f>+H13+I13</f>
        <v>#REF!</v>
      </c>
      <c r="L13" s="25"/>
      <c r="M13" s="281"/>
      <c r="O13" s="274"/>
    </row>
    <row r="14" spans="1:15" x14ac:dyDescent="0.25">
      <c r="A14" s="290"/>
      <c r="B14" s="23" t="s">
        <v>31</v>
      </c>
      <c r="C14" s="24" t="e">
        <f>+C7+C10</f>
        <v>#REF!</v>
      </c>
      <c r="D14" s="58">
        <v>26</v>
      </c>
      <c r="E14" s="24" t="e">
        <f t="shared" si="0"/>
        <v>#REF!</v>
      </c>
      <c r="F14" s="293"/>
      <c r="G14" s="24" t="e">
        <f>+N11/F11</f>
        <v>#REF!</v>
      </c>
      <c r="H14" s="25" t="e">
        <f>+$G$11*$D$11*C14</f>
        <v>#REF!</v>
      </c>
      <c r="I14" s="25" t="e">
        <f>((#REF!+#REF!)*#REF!)+(#REF!*#REF!)</f>
        <v>#REF!</v>
      </c>
      <c r="J14" s="26">
        <v>24361086.679621439</v>
      </c>
      <c r="K14" s="25"/>
      <c r="L14" s="25" t="e">
        <f>+H14+I14+J14</f>
        <v>#REF!</v>
      </c>
      <c r="M14" s="281"/>
      <c r="O14" s="274"/>
    </row>
    <row r="15" spans="1:15" x14ac:dyDescent="0.25">
      <c r="A15" s="291"/>
      <c r="B15" s="23" t="s">
        <v>0</v>
      </c>
      <c r="C15" s="24" t="e">
        <f>+C8</f>
        <v>#REF!</v>
      </c>
      <c r="D15" s="58">
        <v>26</v>
      </c>
      <c r="E15" s="24" t="e">
        <f t="shared" si="0"/>
        <v>#REF!</v>
      </c>
      <c r="F15" s="294"/>
      <c r="G15" s="24" t="e">
        <f>+N11/F11</f>
        <v>#REF!</v>
      </c>
      <c r="H15" s="25" t="e">
        <f>+$G$11*$D$11*C15</f>
        <v>#REF!</v>
      </c>
      <c r="I15" s="25" t="e">
        <f>+#REF!*#REF!</f>
        <v>#REF!</v>
      </c>
      <c r="J15" s="26"/>
      <c r="K15" s="25"/>
      <c r="L15" s="25" t="e">
        <f>+H15+I15+J15</f>
        <v>#REF!</v>
      </c>
      <c r="M15" s="272"/>
      <c r="O15" s="274"/>
    </row>
    <row r="16" spans="1:15" x14ac:dyDescent="0.25">
      <c r="A16" s="275" t="s">
        <v>14</v>
      </c>
      <c r="B16" s="28" t="s">
        <v>2</v>
      </c>
      <c r="C16" s="29" t="e">
        <f>+#REF!</f>
        <v>#REF!</v>
      </c>
      <c r="D16" s="59">
        <v>49</v>
      </c>
      <c r="E16" s="29" t="e">
        <f t="shared" si="0"/>
        <v>#REF!</v>
      </c>
      <c r="F16" s="278" t="e">
        <f>SUM(E16:E20)</f>
        <v>#REF!</v>
      </c>
      <c r="G16" s="29" t="e">
        <f>+M16/F16</f>
        <v>#REF!</v>
      </c>
      <c r="H16" s="30" t="e">
        <f>+$G$16*$D$16*C16</f>
        <v>#REF!</v>
      </c>
      <c r="I16" s="30"/>
      <c r="J16" s="31">
        <v>28044946.6987799</v>
      </c>
      <c r="K16" s="30" t="e">
        <f>+H16+J16</f>
        <v>#REF!</v>
      </c>
      <c r="L16" s="30"/>
      <c r="M16" s="271" t="e">
        <f>+#REF!</f>
        <v>#REF!</v>
      </c>
      <c r="O16" s="265" t="e">
        <f>SUM(H16:J20)</f>
        <v>#REF!</v>
      </c>
    </row>
    <row r="17" spans="1:15" x14ac:dyDescent="0.25">
      <c r="A17" s="276"/>
      <c r="B17" s="28" t="s">
        <v>4</v>
      </c>
      <c r="C17" s="29" t="e">
        <f>+#REF!</f>
        <v>#REF!</v>
      </c>
      <c r="D17" s="59">
        <v>49</v>
      </c>
      <c r="E17" s="29" t="e">
        <f t="shared" si="0"/>
        <v>#REF!</v>
      </c>
      <c r="F17" s="279"/>
      <c r="G17" s="29" t="e">
        <f>+M16/F16</f>
        <v>#REF!</v>
      </c>
      <c r="H17" s="30" t="e">
        <f>+$G$16*$D$16*C17</f>
        <v>#REF!</v>
      </c>
      <c r="I17" s="30"/>
      <c r="J17" s="31">
        <v>10875924.611323318</v>
      </c>
      <c r="K17" s="30"/>
      <c r="L17" s="30" t="e">
        <f>+H17+J17</f>
        <v>#REF!</v>
      </c>
      <c r="M17" s="281"/>
      <c r="O17" s="266"/>
    </row>
    <row r="18" spans="1:15" x14ac:dyDescent="0.25">
      <c r="A18" s="276"/>
      <c r="B18" s="28" t="s">
        <v>3</v>
      </c>
      <c r="C18" s="29" t="e">
        <f>+#REF!</f>
        <v>#REF!</v>
      </c>
      <c r="D18" s="59">
        <v>49</v>
      </c>
      <c r="E18" s="29" t="e">
        <f t="shared" si="0"/>
        <v>#REF!</v>
      </c>
      <c r="F18" s="279"/>
      <c r="G18" s="29" t="e">
        <f>+M16/F16</f>
        <v>#REF!</v>
      </c>
      <c r="H18" s="30" t="e">
        <f>+$G$16*$D$16*C18</f>
        <v>#REF!</v>
      </c>
      <c r="I18" s="30"/>
      <c r="J18" s="31"/>
      <c r="K18" s="30" t="e">
        <f>+H18</f>
        <v>#REF!</v>
      </c>
      <c r="L18" s="30"/>
      <c r="M18" s="281"/>
      <c r="O18" s="266"/>
    </row>
    <row r="19" spans="1:15" x14ac:dyDescent="0.25">
      <c r="A19" s="276"/>
      <c r="B19" s="28" t="s">
        <v>31</v>
      </c>
      <c r="C19" s="29" t="e">
        <f>+#REF!</f>
        <v>#REF!</v>
      </c>
      <c r="D19" s="59">
        <v>49</v>
      </c>
      <c r="E19" s="29" t="e">
        <f t="shared" si="0"/>
        <v>#REF!</v>
      </c>
      <c r="F19" s="279"/>
      <c r="G19" s="29" t="e">
        <f>+M16/F16</f>
        <v>#REF!</v>
      </c>
      <c r="H19" s="30" t="e">
        <f>+$G$16*$D$16*C19</f>
        <v>#REF!</v>
      </c>
      <c r="I19" s="30"/>
      <c r="J19" s="31">
        <v>24361086.679621439</v>
      </c>
      <c r="K19" s="30"/>
      <c r="L19" s="30" t="e">
        <f>+H19+J19</f>
        <v>#REF!</v>
      </c>
      <c r="M19" s="281"/>
      <c r="O19" s="266"/>
    </row>
    <row r="20" spans="1:15" x14ac:dyDescent="0.25">
      <c r="A20" s="277"/>
      <c r="B20" s="28" t="s">
        <v>0</v>
      </c>
      <c r="C20" s="29" t="e">
        <f>+#REF!</f>
        <v>#REF!</v>
      </c>
      <c r="D20" s="59">
        <v>49</v>
      </c>
      <c r="E20" s="29" t="e">
        <f t="shared" si="0"/>
        <v>#REF!</v>
      </c>
      <c r="F20" s="280"/>
      <c r="G20" s="29" t="e">
        <f>+M16/F16</f>
        <v>#REF!</v>
      </c>
      <c r="H20" s="30" t="e">
        <f>+$G$16*$D$16*C20</f>
        <v>#REF!</v>
      </c>
      <c r="I20" s="30"/>
      <c r="J20" s="31"/>
      <c r="K20" s="30"/>
      <c r="L20" s="30" t="e">
        <f>+H20+J20</f>
        <v>#REF!</v>
      </c>
      <c r="M20" s="272"/>
      <c r="O20" s="266"/>
    </row>
    <row r="21" spans="1:15" x14ac:dyDescent="0.25">
      <c r="A21" s="256" t="s">
        <v>32</v>
      </c>
      <c r="B21" s="32" t="s">
        <v>4</v>
      </c>
      <c r="C21" s="33" t="e">
        <f>+#REF!</f>
        <v>#REF!</v>
      </c>
      <c r="D21" s="60">
        <v>19</v>
      </c>
      <c r="E21" s="33" t="e">
        <f t="shared" si="0"/>
        <v>#REF!</v>
      </c>
      <c r="F21" s="259" t="e">
        <f>+E21+E22+E23</f>
        <v>#REF!</v>
      </c>
      <c r="G21" s="34" t="e">
        <f>+M21/F21</f>
        <v>#REF!</v>
      </c>
      <c r="H21" s="35" t="e">
        <f>+$G$21*$D$21*C21</f>
        <v>#REF!</v>
      </c>
      <c r="I21" s="35" t="e">
        <f>+#REF!*#REF!</f>
        <v>#REF!</v>
      </c>
      <c r="J21" s="36">
        <v>10875924.611323318</v>
      </c>
      <c r="K21" s="35"/>
      <c r="L21" s="35" t="e">
        <f>+H21+I21+J21</f>
        <v>#REF!</v>
      </c>
      <c r="M21" s="262" t="e">
        <f>+N21-#REF!</f>
        <v>#REF!</v>
      </c>
      <c r="N21" s="37">
        <f>+'[2]Ppto Componentes'!C20</f>
        <v>120047906.00134516</v>
      </c>
      <c r="O21" s="265" t="e">
        <f>SUM(H21:J23)</f>
        <v>#REF!</v>
      </c>
    </row>
    <row r="22" spans="1:15" x14ac:dyDescent="0.25">
      <c r="A22" s="257"/>
      <c r="B22" s="32" t="s">
        <v>31</v>
      </c>
      <c r="C22" s="33" t="e">
        <f>+#REF!</f>
        <v>#REF!</v>
      </c>
      <c r="D22" s="60">
        <v>19</v>
      </c>
      <c r="E22" s="33" t="e">
        <f t="shared" si="0"/>
        <v>#REF!</v>
      </c>
      <c r="F22" s="260"/>
      <c r="G22" s="34" t="e">
        <f>+M21/F21</f>
        <v>#REF!</v>
      </c>
      <c r="H22" s="35" t="e">
        <f>+$G$21*$D$21*C22</f>
        <v>#REF!</v>
      </c>
      <c r="I22" s="35" t="e">
        <f>+#REF!*#REF!</f>
        <v>#REF!</v>
      </c>
      <c r="J22" s="36">
        <v>24361086.679621439</v>
      </c>
      <c r="K22" s="35"/>
      <c r="L22" s="35" t="e">
        <f>+H22+I22+J22</f>
        <v>#REF!</v>
      </c>
      <c r="M22" s="263"/>
      <c r="O22" s="266"/>
    </row>
    <row r="23" spans="1:15" x14ac:dyDescent="0.25">
      <c r="A23" s="258"/>
      <c r="B23" s="32" t="s">
        <v>0</v>
      </c>
      <c r="C23" s="33" t="e">
        <f>+#REF!</f>
        <v>#REF!</v>
      </c>
      <c r="D23" s="60">
        <v>19</v>
      </c>
      <c r="E23" s="33" t="e">
        <f t="shared" si="0"/>
        <v>#REF!</v>
      </c>
      <c r="F23" s="261"/>
      <c r="G23" s="34" t="e">
        <f>+M21/F21</f>
        <v>#REF!</v>
      </c>
      <c r="H23" s="35" t="e">
        <f>+$G$21*$D$21*C23</f>
        <v>#REF!</v>
      </c>
      <c r="I23" s="35" t="e">
        <f>+#REF!*#REF!</f>
        <v>#REF!</v>
      </c>
      <c r="J23" s="36"/>
      <c r="K23" s="35"/>
      <c r="L23" s="35" t="e">
        <f>+H23+I23+J23</f>
        <v>#REF!</v>
      </c>
      <c r="M23" s="264"/>
      <c r="O23" s="266"/>
    </row>
    <row r="24" spans="1:15" x14ac:dyDescent="0.25">
      <c r="A24" s="267" t="s">
        <v>33</v>
      </c>
      <c r="B24" s="38" t="s">
        <v>4</v>
      </c>
      <c r="C24" s="9" t="e">
        <f>+#REF!+#REF!</f>
        <v>#REF!</v>
      </c>
      <c r="D24" s="61">
        <v>2</v>
      </c>
      <c r="E24" s="8" t="e">
        <f t="shared" si="0"/>
        <v>#REF!</v>
      </c>
      <c r="F24" s="269" t="e">
        <f>+E24+E25</f>
        <v>#REF!</v>
      </c>
      <c r="G24" s="9" t="e">
        <f>+M24/F24</f>
        <v>#REF!</v>
      </c>
      <c r="H24" s="6" t="e">
        <f>+$G$24*$D$24*C24</f>
        <v>#REF!</v>
      </c>
      <c r="I24" s="6"/>
      <c r="J24" s="6">
        <v>10875924.611323318</v>
      </c>
      <c r="K24" s="6"/>
      <c r="L24" s="6" t="e">
        <f>+H24+J24</f>
        <v>#REF!</v>
      </c>
      <c r="M24" s="271">
        <f>+[1]PptoComponent!C21</f>
        <v>22745600.574643232</v>
      </c>
      <c r="O24" s="273" t="e">
        <f>SUM(H24:J25)</f>
        <v>#REF!</v>
      </c>
    </row>
    <row r="25" spans="1:15" x14ac:dyDescent="0.25">
      <c r="A25" s="268"/>
      <c r="B25" s="38" t="s">
        <v>31</v>
      </c>
      <c r="C25" s="9" t="e">
        <f>+#REF!+#REF!</f>
        <v>#REF!</v>
      </c>
      <c r="D25" s="61">
        <v>2</v>
      </c>
      <c r="E25" s="39" t="e">
        <f t="shared" si="0"/>
        <v>#REF!</v>
      </c>
      <c r="F25" s="270"/>
      <c r="G25" s="9" t="e">
        <f>+M24/F24</f>
        <v>#REF!</v>
      </c>
      <c r="H25" s="6" t="e">
        <f>+$G$24*$D$24*C25</f>
        <v>#REF!</v>
      </c>
      <c r="I25" s="6"/>
      <c r="J25" s="6">
        <v>24361086.679621439</v>
      </c>
      <c r="K25" s="6"/>
      <c r="L25" s="6" t="e">
        <f>+H25+J25</f>
        <v>#REF!</v>
      </c>
      <c r="M25" s="272"/>
      <c r="O25" s="274"/>
    </row>
    <row r="26" spans="1:15" x14ac:dyDescent="0.25">
      <c r="A26" s="244" t="s">
        <v>5</v>
      </c>
      <c r="B26" s="245"/>
      <c r="C26" s="246"/>
      <c r="D26" s="40"/>
      <c r="E26" s="40"/>
      <c r="F26" s="41" t="e">
        <f>SUM(F4:F25)</f>
        <v>#REF!</v>
      </c>
      <c r="G26" s="40"/>
      <c r="H26" s="7" t="e">
        <f t="shared" ref="H26:M26" si="2">SUM(H4:H25)</f>
        <v>#REF!</v>
      </c>
      <c r="I26" s="7" t="e">
        <f t="shared" si="2"/>
        <v>#REF!</v>
      </c>
      <c r="J26" s="7">
        <f t="shared" si="2"/>
        <v>295556907.84200823</v>
      </c>
      <c r="K26" s="7" t="e">
        <f t="shared" si="2"/>
        <v>#REF!</v>
      </c>
      <c r="L26" s="7" t="e">
        <f t="shared" si="2"/>
        <v>#REF!</v>
      </c>
      <c r="M26" s="7" t="e">
        <f t="shared" si="2"/>
        <v>#REF!</v>
      </c>
      <c r="O26" s="42" t="e">
        <f>SUM(O4:O25)</f>
        <v>#REF!</v>
      </c>
    </row>
    <row r="27" spans="1:15" x14ac:dyDescent="0.25">
      <c r="A27" s="247" t="s">
        <v>17</v>
      </c>
      <c r="B27" s="248"/>
      <c r="C27" s="249"/>
      <c r="D27" s="43"/>
      <c r="E27" s="43"/>
      <c r="F27" s="43"/>
      <c r="G27" s="43"/>
      <c r="H27" s="250" t="e">
        <f>+H26+I26</f>
        <v>#REF!</v>
      </c>
      <c r="I27" s="251"/>
      <c r="J27" s="44"/>
      <c r="K27" s="250" t="e">
        <f>+K26+L26</f>
        <v>#REF!</v>
      </c>
      <c r="L27" s="251"/>
    </row>
    <row r="28" spans="1:15" x14ac:dyDescent="0.25">
      <c r="F28" s="45"/>
      <c r="H28" s="10"/>
      <c r="I28" s="10"/>
      <c r="K28" s="46"/>
    </row>
    <row r="29" spans="1:15" x14ac:dyDescent="0.25">
      <c r="A29" s="252" t="s">
        <v>34</v>
      </c>
      <c r="B29" s="253"/>
      <c r="C29" s="253"/>
      <c r="I29" s="8" t="e">
        <f>+D4*G4</f>
        <v>#REF!</v>
      </c>
      <c r="K29" s="10"/>
    </row>
    <row r="30" spans="1:15" x14ac:dyDescent="0.25">
      <c r="A30" s="254" t="s">
        <v>27</v>
      </c>
      <c r="B30" s="255"/>
      <c r="C30" s="255"/>
      <c r="I30" s="8" t="e">
        <f>+C4*D4</f>
        <v>#REF!</v>
      </c>
    </row>
    <row r="31" spans="1:15" ht="18.75" x14ac:dyDescent="0.25">
      <c r="A31" s="47" t="s">
        <v>0</v>
      </c>
      <c r="B31" s="2">
        <f>+[1]Metas!O5</f>
        <v>470000000</v>
      </c>
      <c r="C31" s="2" t="e">
        <f>+L8++L15+L20+L23</f>
        <v>#REF!</v>
      </c>
      <c r="D31" s="52" t="e">
        <f>+B31-C31</f>
        <v>#REF!</v>
      </c>
    </row>
    <row r="32" spans="1:15" ht="18.75" x14ac:dyDescent="0.25">
      <c r="A32" s="47" t="s">
        <v>1</v>
      </c>
      <c r="B32" s="2">
        <f>+[1]Metas!O6</f>
        <v>916500000</v>
      </c>
      <c r="C32" s="2" t="e">
        <f>+L7+L10+L14+L19+L22+L25</f>
        <v>#REF!</v>
      </c>
      <c r="D32" s="52" t="e">
        <f>+B32-C32</f>
        <v>#REF!</v>
      </c>
      <c r="F32" s="8"/>
      <c r="L32" s="55" t="e">
        <f>+L21/E21</f>
        <v>#REF!</v>
      </c>
    </row>
    <row r="33" spans="1:14" ht="18.75" x14ac:dyDescent="0.25">
      <c r="A33" s="47" t="s">
        <v>4</v>
      </c>
      <c r="B33" s="2">
        <f>+[1]Metas!O9</f>
        <v>937180000</v>
      </c>
      <c r="C33" s="2" t="e">
        <f>+L4+L9+L11+L17+L21+L24</f>
        <v>#REF!</v>
      </c>
      <c r="D33" s="52" t="e">
        <f>+B33-C33</f>
        <v>#REF!</v>
      </c>
      <c r="L33" s="3"/>
    </row>
    <row r="34" spans="1:14" x14ac:dyDescent="0.25">
      <c r="B34" s="3">
        <f>+B31+B32+B33</f>
        <v>2323680000</v>
      </c>
      <c r="D34" s="48"/>
    </row>
    <row r="35" spans="1:14" x14ac:dyDescent="0.25">
      <c r="A35" s="239" t="s">
        <v>35</v>
      </c>
      <c r="B35" s="240"/>
      <c r="C35" s="240"/>
      <c r="I35" s="49"/>
      <c r="M35" s="3"/>
    </row>
    <row r="36" spans="1:14" x14ac:dyDescent="0.25">
      <c r="D36" s="48"/>
      <c r="M36" s="3"/>
      <c r="N36" s="10"/>
    </row>
    <row r="37" spans="1:14" ht="18.75" x14ac:dyDescent="0.25">
      <c r="A37" s="47" t="s">
        <v>2</v>
      </c>
      <c r="B37" s="241" t="e">
        <f>+#REF!</f>
        <v>#REF!</v>
      </c>
      <c r="C37" s="2" t="e">
        <f>+K16</f>
        <v>#REF!</v>
      </c>
    </row>
    <row r="38" spans="1:14" ht="18.75" x14ac:dyDescent="0.25">
      <c r="A38" s="47" t="s">
        <v>36</v>
      </c>
      <c r="B38" s="242"/>
      <c r="C38" s="2" t="e">
        <f>+K6+K13+K18</f>
        <v>#REF!</v>
      </c>
    </row>
    <row r="39" spans="1:14" ht="18.75" x14ac:dyDescent="0.25">
      <c r="A39" s="47" t="s">
        <v>4</v>
      </c>
      <c r="B39" s="243"/>
      <c r="C39" s="2" t="e">
        <f>+K5+K12</f>
        <v>#REF!</v>
      </c>
    </row>
    <row r="40" spans="1:14" x14ac:dyDescent="0.25">
      <c r="B40" s="3">
        <f>+B31+B32+B33</f>
        <v>2323680000</v>
      </c>
    </row>
    <row r="41" spans="1:14" x14ac:dyDescent="0.25">
      <c r="B41" s="3" t="e">
        <f>+B37</f>
        <v>#REF!</v>
      </c>
    </row>
    <row r="42" spans="1:14" x14ac:dyDescent="0.25">
      <c r="B42" s="54" t="e">
        <f>+B31+B32+B33+B37</f>
        <v>#REF!</v>
      </c>
    </row>
    <row r="44" spans="1:14" x14ac:dyDescent="0.25">
      <c r="B44" s="48">
        <v>582000000</v>
      </c>
      <c r="C44" s="62" t="e">
        <f>+B44/$B$42</f>
        <v>#REF!</v>
      </c>
    </row>
    <row r="45" spans="1:14" x14ac:dyDescent="0.25">
      <c r="B45" s="51">
        <f>+B44</f>
        <v>582000000</v>
      </c>
      <c r="C45" s="62" t="e">
        <f>+B45/$B$42</f>
        <v>#REF!</v>
      </c>
    </row>
    <row r="46" spans="1:14" x14ac:dyDescent="0.25">
      <c r="B46" s="51">
        <f>+B45</f>
        <v>582000000</v>
      </c>
      <c r="C46" s="62" t="e">
        <f>+B46/$B$42</f>
        <v>#REF!</v>
      </c>
    </row>
    <row r="47" spans="1:14" x14ac:dyDescent="0.25">
      <c r="B47" s="51">
        <f>+B46+3680000</f>
        <v>585680000</v>
      </c>
      <c r="C47" s="62" t="e">
        <f>+B47/$B$42</f>
        <v>#REF!</v>
      </c>
    </row>
    <row r="48" spans="1:14" x14ac:dyDescent="0.25">
      <c r="B48" s="51">
        <f>+B46</f>
        <v>582000000</v>
      </c>
      <c r="C48" s="62" t="e">
        <f>+B48/$B$42</f>
        <v>#REF!</v>
      </c>
    </row>
    <row r="49" spans="2:3" x14ac:dyDescent="0.25">
      <c r="B49" s="51">
        <f>SUM(B44:B48)</f>
        <v>2913680000</v>
      </c>
      <c r="C49" s="63"/>
    </row>
  </sheetData>
  <mergeCells count="33">
    <mergeCell ref="O4:O8"/>
    <mergeCell ref="F9:F10"/>
    <mergeCell ref="M9:M10"/>
    <mergeCell ref="O9:O10"/>
    <mergeCell ref="H1:J1"/>
    <mergeCell ref="K1:L1"/>
    <mergeCell ref="A4:A10"/>
    <mergeCell ref="F4:F8"/>
    <mergeCell ref="M4:M8"/>
    <mergeCell ref="A11:A15"/>
    <mergeCell ref="F11:F15"/>
    <mergeCell ref="M11:M15"/>
    <mergeCell ref="O11:O15"/>
    <mergeCell ref="A16:A20"/>
    <mergeCell ref="F16:F20"/>
    <mergeCell ref="M16:M20"/>
    <mergeCell ref="O16:O20"/>
    <mergeCell ref="M21:M23"/>
    <mergeCell ref="O21:O23"/>
    <mergeCell ref="A24:A25"/>
    <mergeCell ref="F24:F25"/>
    <mergeCell ref="M24:M25"/>
    <mergeCell ref="O24:O25"/>
    <mergeCell ref="K27:L27"/>
    <mergeCell ref="A29:C29"/>
    <mergeCell ref="A30:C30"/>
    <mergeCell ref="A21:A23"/>
    <mergeCell ref="F21:F23"/>
    <mergeCell ref="A35:C35"/>
    <mergeCell ref="B37:B39"/>
    <mergeCell ref="A26:C26"/>
    <mergeCell ref="A27:C27"/>
    <mergeCell ref="H27:I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24"/>
  <sheetViews>
    <sheetView workbookViewId="0">
      <selection activeCell="G31" sqref="G31"/>
    </sheetView>
  </sheetViews>
  <sheetFormatPr baseColWidth="10" defaultColWidth="11.42578125" defaultRowHeight="15" x14ac:dyDescent="0.25"/>
  <cols>
    <col min="1" max="2" width="36.85546875" style="90" customWidth="1"/>
    <col min="3" max="3" width="47.42578125" style="95" customWidth="1"/>
    <col min="4" max="4" width="21.5703125" style="64" customWidth="1"/>
    <col min="5" max="5" width="14.28515625" style="64" bestFit="1" customWidth="1"/>
    <col min="6" max="6" width="26.7109375" style="64" customWidth="1"/>
    <col min="7" max="7" width="20" style="94" customWidth="1"/>
    <col min="8" max="8" width="25.140625" style="94" bestFit="1" customWidth="1"/>
    <col min="9" max="9" width="24.42578125" style="94" bestFit="1" customWidth="1"/>
    <col min="10" max="10" width="25.28515625" style="94" bestFit="1" customWidth="1"/>
    <col min="11" max="11" width="32" style="64" customWidth="1"/>
    <col min="12" max="16384" width="11.42578125" style="64"/>
  </cols>
  <sheetData>
    <row r="1" spans="1:11" ht="30" x14ac:dyDescent="0.25">
      <c r="A1" s="65" t="s">
        <v>116</v>
      </c>
      <c r="B1" s="65" t="s">
        <v>117</v>
      </c>
      <c r="C1" s="65" t="s">
        <v>118</v>
      </c>
      <c r="D1" s="66" t="s">
        <v>119</v>
      </c>
      <c r="E1" s="66" t="s">
        <v>120</v>
      </c>
      <c r="F1" s="66" t="s">
        <v>121</v>
      </c>
      <c r="G1" s="5" t="s">
        <v>122</v>
      </c>
      <c r="H1" s="5" t="s">
        <v>5</v>
      </c>
      <c r="I1" s="5" t="s">
        <v>10</v>
      </c>
      <c r="J1" s="5" t="s">
        <v>123</v>
      </c>
    </row>
    <row r="2" spans="1:11" x14ac:dyDescent="0.25">
      <c r="A2" s="50" t="s">
        <v>81</v>
      </c>
      <c r="B2" s="50" t="s">
        <v>124</v>
      </c>
      <c r="C2" s="50" t="s">
        <v>99</v>
      </c>
      <c r="D2" s="67" t="s">
        <v>125</v>
      </c>
      <c r="E2" s="68">
        <v>9</v>
      </c>
      <c r="F2" s="68">
        <v>1</v>
      </c>
      <c r="G2" s="69">
        <v>6539950</v>
      </c>
      <c r="H2" s="69">
        <f>+((E2*F2*G2))</f>
        <v>58859550</v>
      </c>
      <c r="I2" s="69">
        <f>+H2</f>
        <v>58859550</v>
      </c>
      <c r="J2" s="69"/>
    </row>
    <row r="3" spans="1:11" x14ac:dyDescent="0.25">
      <c r="A3" s="50" t="s">
        <v>12</v>
      </c>
      <c r="B3" s="50" t="s">
        <v>124</v>
      </c>
      <c r="C3" s="50" t="s">
        <v>45</v>
      </c>
      <c r="D3" s="67" t="s">
        <v>125</v>
      </c>
      <c r="E3" s="68">
        <v>9</v>
      </c>
      <c r="F3" s="68">
        <v>9</v>
      </c>
      <c r="G3" s="69">
        <v>4444600</v>
      </c>
      <c r="H3" s="70">
        <f>+(E3*F3*G3)</f>
        <v>360012600</v>
      </c>
      <c r="I3" s="69">
        <f>+H3</f>
        <v>360012600</v>
      </c>
      <c r="J3" s="69"/>
      <c r="K3" s="71">
        <v>12900</v>
      </c>
    </row>
    <row r="4" spans="1:11" x14ac:dyDescent="0.25">
      <c r="A4" s="50" t="s">
        <v>81</v>
      </c>
      <c r="B4" s="50" t="s">
        <v>124</v>
      </c>
      <c r="C4" s="50" t="s">
        <v>82</v>
      </c>
      <c r="D4" s="67" t="s">
        <v>125</v>
      </c>
      <c r="E4" s="68">
        <v>9</v>
      </c>
      <c r="F4" s="68">
        <v>1</v>
      </c>
      <c r="G4" s="69">
        <v>3809700</v>
      </c>
      <c r="H4" s="69">
        <f>+(E4*F4*G4)</f>
        <v>34287300</v>
      </c>
      <c r="I4" s="69">
        <f>+H4</f>
        <v>34287300</v>
      </c>
      <c r="J4" s="69"/>
    </row>
    <row r="5" spans="1:11" x14ac:dyDescent="0.25">
      <c r="A5" s="50" t="s">
        <v>13</v>
      </c>
      <c r="B5" s="50" t="s">
        <v>124</v>
      </c>
      <c r="C5" s="50" t="s">
        <v>68</v>
      </c>
      <c r="D5" s="67" t="s">
        <v>125</v>
      </c>
      <c r="E5" s="68">
        <v>7</v>
      </c>
      <c r="F5" s="68">
        <v>5</v>
      </c>
      <c r="G5" s="69">
        <v>3809700</v>
      </c>
      <c r="H5" s="69">
        <f>+(E5*F5*G5)</f>
        <v>133339500</v>
      </c>
      <c r="I5" s="69">
        <f>+H5</f>
        <v>133339500</v>
      </c>
      <c r="J5" s="69"/>
    </row>
    <row r="6" spans="1:11" x14ac:dyDescent="0.25">
      <c r="A6" s="50" t="s">
        <v>13</v>
      </c>
      <c r="B6" s="50" t="s">
        <v>124</v>
      </c>
      <c r="C6" s="50" t="s">
        <v>67</v>
      </c>
      <c r="D6" s="67" t="s">
        <v>125</v>
      </c>
      <c r="E6" s="68">
        <v>7</v>
      </c>
      <c r="F6" s="68">
        <v>1</v>
      </c>
      <c r="G6" s="69">
        <v>3809700</v>
      </c>
      <c r="H6" s="69">
        <f>+(E6*F6*G6)</f>
        <v>26667900</v>
      </c>
      <c r="I6" s="69">
        <f>+H6</f>
        <v>26667900</v>
      </c>
      <c r="J6" s="69"/>
    </row>
    <row r="7" spans="1:11" x14ac:dyDescent="0.25">
      <c r="A7" s="50" t="s">
        <v>81</v>
      </c>
      <c r="B7" s="50" t="s">
        <v>124</v>
      </c>
      <c r="C7" s="50" t="s">
        <v>91</v>
      </c>
      <c r="D7" s="67" t="s">
        <v>125</v>
      </c>
      <c r="E7" s="68">
        <v>9</v>
      </c>
      <c r="F7" s="68">
        <v>1</v>
      </c>
      <c r="G7" s="69">
        <v>3809700</v>
      </c>
      <c r="H7" s="69">
        <f>+(E7*F7*G7)</f>
        <v>34287300</v>
      </c>
      <c r="I7" s="69"/>
      <c r="J7" s="69">
        <f>+H7</f>
        <v>34287300</v>
      </c>
    </row>
    <row r="8" spans="1:11" x14ac:dyDescent="0.25">
      <c r="A8" s="50" t="s">
        <v>12</v>
      </c>
      <c r="B8" s="50" t="s">
        <v>126</v>
      </c>
      <c r="C8" s="50" t="s">
        <v>46</v>
      </c>
      <c r="D8" s="67" t="s">
        <v>127</v>
      </c>
      <c r="E8" s="68">
        <v>6599</v>
      </c>
      <c r="F8" s="72">
        <v>1</v>
      </c>
      <c r="G8" s="73">
        <v>47500</v>
      </c>
      <c r="H8" s="69">
        <f>+E8*G8</f>
        <v>313452500</v>
      </c>
      <c r="I8" s="69">
        <f t="shared" ref="I8:I13" si="0">+H8</f>
        <v>313452500</v>
      </c>
      <c r="J8" s="73"/>
    </row>
    <row r="9" spans="1:11" ht="30" x14ac:dyDescent="0.25">
      <c r="A9" s="50" t="s">
        <v>62</v>
      </c>
      <c r="B9" s="50" t="s">
        <v>126</v>
      </c>
      <c r="C9" s="50" t="s">
        <v>63</v>
      </c>
      <c r="D9" s="67" t="s">
        <v>127</v>
      </c>
      <c r="E9" s="68">
        <v>1116</v>
      </c>
      <c r="F9" s="72">
        <v>1</v>
      </c>
      <c r="G9" s="73">
        <v>47500</v>
      </c>
      <c r="H9" s="69">
        <f>+E9*F9*G9</f>
        <v>53010000</v>
      </c>
      <c r="I9" s="69">
        <f t="shared" si="0"/>
        <v>53010000</v>
      </c>
      <c r="J9" s="73"/>
    </row>
    <row r="10" spans="1:11" x14ac:dyDescent="0.25">
      <c r="A10" s="50" t="s">
        <v>12</v>
      </c>
      <c r="B10" s="50" t="s">
        <v>126</v>
      </c>
      <c r="C10" s="50" t="s">
        <v>47</v>
      </c>
      <c r="D10" s="67" t="s">
        <v>127</v>
      </c>
      <c r="E10" s="68">
        <v>524</v>
      </c>
      <c r="F10" s="72">
        <v>1</v>
      </c>
      <c r="G10" s="73">
        <v>47500</v>
      </c>
      <c r="H10" s="69">
        <f>+E10*F10*G10</f>
        <v>24890000</v>
      </c>
      <c r="I10" s="69">
        <f t="shared" si="0"/>
        <v>24890000</v>
      </c>
      <c r="J10" s="73"/>
    </row>
    <row r="11" spans="1:11" x14ac:dyDescent="0.25">
      <c r="A11" s="50" t="s">
        <v>14</v>
      </c>
      <c r="B11" s="50" t="s">
        <v>126</v>
      </c>
      <c r="C11" s="50" t="s">
        <v>38</v>
      </c>
      <c r="D11" s="67" t="s">
        <v>127</v>
      </c>
      <c r="E11" s="68">
        <v>438</v>
      </c>
      <c r="F11" s="72">
        <v>1</v>
      </c>
      <c r="G11" s="73">
        <v>107100</v>
      </c>
      <c r="H11" s="69">
        <f>+E11*F11*G11</f>
        <v>46909800</v>
      </c>
      <c r="I11" s="69">
        <f t="shared" si="0"/>
        <v>46909800</v>
      </c>
      <c r="J11" s="73"/>
    </row>
    <row r="12" spans="1:11" ht="30" x14ac:dyDescent="0.25">
      <c r="A12" s="50" t="s">
        <v>65</v>
      </c>
      <c r="B12" s="50" t="s">
        <v>126</v>
      </c>
      <c r="C12" s="74" t="s">
        <v>66</v>
      </c>
      <c r="D12" s="67" t="s">
        <v>127</v>
      </c>
      <c r="E12" s="68">
        <v>316</v>
      </c>
      <c r="F12" s="72">
        <v>1</v>
      </c>
      <c r="G12" s="73">
        <v>47500</v>
      </c>
      <c r="H12" s="69">
        <f>+E12*F12*G13</f>
        <v>115577000</v>
      </c>
      <c r="I12" s="69">
        <f t="shared" si="0"/>
        <v>115577000</v>
      </c>
      <c r="J12" s="73"/>
    </row>
    <row r="13" spans="1:11" x14ac:dyDescent="0.25">
      <c r="A13" s="50" t="s">
        <v>12</v>
      </c>
      <c r="B13" s="50" t="s">
        <v>126</v>
      </c>
      <c r="C13" s="74" t="s">
        <v>44</v>
      </c>
      <c r="D13" s="67" t="s">
        <v>127</v>
      </c>
      <c r="E13" s="68">
        <v>32</v>
      </c>
      <c r="F13" s="72">
        <v>1</v>
      </c>
      <c r="G13" s="73">
        <v>365750</v>
      </c>
      <c r="H13" s="69">
        <f>+E13*F13*G13</f>
        <v>11704000</v>
      </c>
      <c r="I13" s="69">
        <f t="shared" si="0"/>
        <v>11704000</v>
      </c>
      <c r="J13" s="73"/>
    </row>
    <row r="14" spans="1:11" x14ac:dyDescent="0.25">
      <c r="A14" s="50" t="s">
        <v>81</v>
      </c>
      <c r="B14" s="50" t="s">
        <v>128</v>
      </c>
      <c r="C14" s="75" t="s">
        <v>143</v>
      </c>
      <c r="D14" s="67" t="s">
        <v>129</v>
      </c>
      <c r="E14" s="68">
        <v>1</v>
      </c>
      <c r="F14" s="72">
        <v>1</v>
      </c>
      <c r="G14" s="76">
        <v>10000000</v>
      </c>
      <c r="H14" s="77">
        <f>+G14*E14*F14</f>
        <v>10000000</v>
      </c>
      <c r="I14" s="69"/>
      <c r="J14" s="69">
        <f>+H14</f>
        <v>10000000</v>
      </c>
    </row>
    <row r="15" spans="1:11" ht="30" x14ac:dyDescent="0.25">
      <c r="A15" s="50" t="s">
        <v>81</v>
      </c>
      <c r="B15" s="50" t="s">
        <v>128</v>
      </c>
      <c r="C15" s="50" t="s">
        <v>87</v>
      </c>
      <c r="D15" s="67" t="s">
        <v>129</v>
      </c>
      <c r="E15" s="72">
        <v>1</v>
      </c>
      <c r="F15" s="72">
        <v>1</v>
      </c>
      <c r="G15" s="73">
        <v>16500000</v>
      </c>
      <c r="H15" s="69">
        <f t="shared" ref="H15:H22" si="1">+E15*F15*G15</f>
        <v>16500000</v>
      </c>
      <c r="I15" s="69">
        <f>+H16+H17+H18+H19+H20+H21+H22+H23+H24+H25+H26</f>
        <v>51017365</v>
      </c>
      <c r="J15" s="69">
        <f t="shared" ref="J15:J34" si="2">+H15</f>
        <v>16500000</v>
      </c>
      <c r="K15" s="78">
        <f>+H15+I15</f>
        <v>67517365</v>
      </c>
    </row>
    <row r="16" spans="1:11" x14ac:dyDescent="0.25">
      <c r="A16" s="50" t="s">
        <v>81</v>
      </c>
      <c r="B16" s="50" t="s">
        <v>145</v>
      </c>
      <c r="C16" s="50" t="s">
        <v>94</v>
      </c>
      <c r="D16" s="67" t="s">
        <v>130</v>
      </c>
      <c r="E16" s="72">
        <v>9</v>
      </c>
      <c r="F16" s="79">
        <v>0.05</v>
      </c>
      <c r="G16" s="73">
        <v>17765000</v>
      </c>
      <c r="H16" s="69">
        <v>7994250</v>
      </c>
      <c r="I16" s="69"/>
      <c r="J16" s="69">
        <v>7994250</v>
      </c>
    </row>
    <row r="17" spans="1:10" x14ac:dyDescent="0.25">
      <c r="A17" s="50" t="s">
        <v>81</v>
      </c>
      <c r="B17" s="50" t="s">
        <v>145</v>
      </c>
      <c r="C17" s="50" t="s">
        <v>102</v>
      </c>
      <c r="D17" s="67" t="s">
        <v>130</v>
      </c>
      <c r="E17" s="72">
        <v>9</v>
      </c>
      <c r="F17" s="79">
        <v>0.1</v>
      </c>
      <c r="G17" s="73">
        <v>10729400</v>
      </c>
      <c r="H17" s="69">
        <f t="shared" si="1"/>
        <v>9656460</v>
      </c>
      <c r="I17" s="69"/>
      <c r="J17" s="69">
        <f t="shared" si="2"/>
        <v>9656460</v>
      </c>
    </row>
    <row r="18" spans="1:10" x14ac:dyDescent="0.25">
      <c r="A18" s="50" t="s">
        <v>81</v>
      </c>
      <c r="B18" s="50" t="s">
        <v>145</v>
      </c>
      <c r="C18" s="50" t="s">
        <v>85</v>
      </c>
      <c r="D18" s="67" t="s">
        <v>130</v>
      </c>
      <c r="E18" s="72">
        <v>1</v>
      </c>
      <c r="F18" s="79">
        <v>0.5</v>
      </c>
      <c r="G18" s="73">
        <v>5977100</v>
      </c>
      <c r="H18" s="69">
        <f t="shared" si="1"/>
        <v>2988550</v>
      </c>
      <c r="I18" s="69"/>
      <c r="J18" s="69">
        <f t="shared" si="2"/>
        <v>2988550</v>
      </c>
    </row>
    <row r="19" spans="1:10" x14ac:dyDescent="0.25">
      <c r="A19" s="50" t="s">
        <v>81</v>
      </c>
      <c r="B19" s="50" t="s">
        <v>145</v>
      </c>
      <c r="C19" s="50" t="s">
        <v>101</v>
      </c>
      <c r="D19" s="67" t="s">
        <v>130</v>
      </c>
      <c r="E19" s="72">
        <v>9</v>
      </c>
      <c r="F19" s="79">
        <v>0.1</v>
      </c>
      <c r="G19" s="73">
        <v>11554700</v>
      </c>
      <c r="H19" s="69">
        <f t="shared" si="1"/>
        <v>10399230</v>
      </c>
      <c r="I19" s="69"/>
      <c r="J19" s="69">
        <f t="shared" si="2"/>
        <v>10399230</v>
      </c>
    </row>
    <row r="20" spans="1:10" x14ac:dyDescent="0.25">
      <c r="A20" s="50" t="s">
        <v>81</v>
      </c>
      <c r="B20" s="50" t="s">
        <v>145</v>
      </c>
      <c r="C20" s="50" t="s">
        <v>83</v>
      </c>
      <c r="D20" s="67" t="s">
        <v>130</v>
      </c>
      <c r="E20" s="72">
        <v>9</v>
      </c>
      <c r="F20" s="79">
        <v>0.1</v>
      </c>
      <c r="G20" s="73">
        <v>4707600</v>
      </c>
      <c r="H20" s="69">
        <f t="shared" si="1"/>
        <v>4236840</v>
      </c>
      <c r="I20" s="69"/>
      <c r="J20" s="69">
        <f t="shared" si="2"/>
        <v>4236840</v>
      </c>
    </row>
    <row r="21" spans="1:10" x14ac:dyDescent="0.25">
      <c r="A21" s="50" t="s">
        <v>81</v>
      </c>
      <c r="B21" s="50" t="s">
        <v>145</v>
      </c>
      <c r="C21" s="50" t="s">
        <v>84</v>
      </c>
      <c r="D21" s="67" t="s">
        <v>130</v>
      </c>
      <c r="E21" s="72">
        <v>9</v>
      </c>
      <c r="F21" s="79">
        <v>0.05</v>
      </c>
      <c r="G21" s="73">
        <v>4236800</v>
      </c>
      <c r="H21" s="69">
        <f t="shared" si="1"/>
        <v>1906560</v>
      </c>
      <c r="I21" s="69">
        <f>9*4*40</f>
        <v>1440</v>
      </c>
      <c r="J21" s="69">
        <f t="shared" si="2"/>
        <v>1906560</v>
      </c>
    </row>
    <row r="22" spans="1:10" x14ac:dyDescent="0.25">
      <c r="A22" s="50" t="s">
        <v>81</v>
      </c>
      <c r="B22" s="50" t="s">
        <v>145</v>
      </c>
      <c r="C22" s="50" t="s">
        <v>86</v>
      </c>
      <c r="D22" s="67" t="s">
        <v>130</v>
      </c>
      <c r="E22" s="72">
        <v>9</v>
      </c>
      <c r="F22" s="79">
        <v>0.05</v>
      </c>
      <c r="G22" s="73">
        <v>4580800</v>
      </c>
      <c r="H22" s="69">
        <f t="shared" si="1"/>
        <v>2061360</v>
      </c>
      <c r="I22" s="69"/>
      <c r="J22" s="69">
        <f t="shared" si="2"/>
        <v>2061360</v>
      </c>
    </row>
    <row r="23" spans="1:10" x14ac:dyDescent="0.25">
      <c r="A23" s="50" t="s">
        <v>12</v>
      </c>
      <c r="B23" s="50" t="s">
        <v>145</v>
      </c>
      <c r="C23" s="50" t="s">
        <v>49</v>
      </c>
      <c r="D23" s="67" t="s">
        <v>130</v>
      </c>
      <c r="E23" s="72">
        <v>9</v>
      </c>
      <c r="F23" s="79">
        <v>0.1</v>
      </c>
      <c r="G23" s="73">
        <v>6800800</v>
      </c>
      <c r="H23" s="69">
        <f>+E23*F23*G23</f>
        <v>6120720</v>
      </c>
      <c r="I23" s="69"/>
      <c r="J23" s="69">
        <f t="shared" si="2"/>
        <v>6120720</v>
      </c>
    </row>
    <row r="24" spans="1:10" x14ac:dyDescent="0.25">
      <c r="A24" s="50" t="s">
        <v>12</v>
      </c>
      <c r="B24" s="50" t="s">
        <v>145</v>
      </c>
      <c r="C24" s="50" t="s">
        <v>39</v>
      </c>
      <c r="D24" s="67" t="s">
        <v>130</v>
      </c>
      <c r="E24" s="72">
        <v>9</v>
      </c>
      <c r="F24" s="79">
        <v>0.1</v>
      </c>
      <c r="G24" s="73">
        <v>3779650</v>
      </c>
      <c r="H24" s="69">
        <f>+E24*F24*G24</f>
        <v>3401685</v>
      </c>
      <c r="I24" s="69"/>
      <c r="J24" s="69">
        <f t="shared" si="2"/>
        <v>3401685</v>
      </c>
    </row>
    <row r="25" spans="1:10" x14ac:dyDescent="0.25">
      <c r="A25" s="50" t="s">
        <v>12</v>
      </c>
      <c r="B25" s="50" t="s">
        <v>145</v>
      </c>
      <c r="C25" s="50" t="s">
        <v>40</v>
      </c>
      <c r="D25" s="67" t="s">
        <v>130</v>
      </c>
      <c r="E25" s="72">
        <v>9</v>
      </c>
      <c r="F25" s="79">
        <v>0.1</v>
      </c>
      <c r="G25" s="73">
        <v>2501900</v>
      </c>
      <c r="H25" s="69">
        <f>+E25*F25*G25</f>
        <v>2251710</v>
      </c>
      <c r="I25" s="69"/>
      <c r="J25" s="69">
        <f t="shared" si="2"/>
        <v>2251710</v>
      </c>
    </row>
    <row r="26" spans="1:10" x14ac:dyDescent="0.25">
      <c r="A26" s="50" t="s">
        <v>81</v>
      </c>
      <c r="B26" s="50" t="s">
        <v>145</v>
      </c>
      <c r="C26" s="50" t="s">
        <v>109</v>
      </c>
      <c r="D26" s="67" t="s">
        <v>131</v>
      </c>
      <c r="E26" s="72">
        <v>9</v>
      </c>
      <c r="F26" s="68">
        <v>12</v>
      </c>
      <c r="G26" s="73">
        <v>135200</v>
      </c>
      <c r="H26" s="69"/>
      <c r="I26" s="69"/>
      <c r="J26" s="69">
        <f t="shared" si="2"/>
        <v>0</v>
      </c>
    </row>
    <row r="27" spans="1:10" x14ac:dyDescent="0.25">
      <c r="A27" s="50" t="s">
        <v>81</v>
      </c>
      <c r="B27" s="50" t="s">
        <v>145</v>
      </c>
      <c r="C27" s="50" t="s">
        <v>109</v>
      </c>
      <c r="D27" s="67" t="s">
        <v>131</v>
      </c>
      <c r="E27" s="68">
        <v>7</v>
      </c>
      <c r="F27" s="68">
        <v>6</v>
      </c>
      <c r="G27" s="73">
        <v>135200</v>
      </c>
      <c r="H27" s="69"/>
      <c r="I27" s="69"/>
      <c r="J27" s="69">
        <f t="shared" si="2"/>
        <v>0</v>
      </c>
    </row>
    <row r="28" spans="1:10" x14ac:dyDescent="0.25">
      <c r="A28" s="50" t="s">
        <v>81</v>
      </c>
      <c r="B28" s="50" t="s">
        <v>145</v>
      </c>
      <c r="C28" s="50" t="s">
        <v>88</v>
      </c>
      <c r="D28" s="67" t="s">
        <v>131</v>
      </c>
      <c r="E28" s="72">
        <v>9</v>
      </c>
      <c r="F28" s="68">
        <v>12</v>
      </c>
      <c r="G28" s="73">
        <v>33000</v>
      </c>
      <c r="H28" s="69"/>
      <c r="I28" s="69"/>
      <c r="J28" s="69">
        <f t="shared" si="2"/>
        <v>0</v>
      </c>
    </row>
    <row r="29" spans="1:10" x14ac:dyDescent="0.25">
      <c r="A29" s="50" t="s">
        <v>81</v>
      </c>
      <c r="B29" s="50" t="s">
        <v>145</v>
      </c>
      <c r="C29" s="50" t="s">
        <v>88</v>
      </c>
      <c r="D29" s="67" t="s">
        <v>131</v>
      </c>
      <c r="E29" s="68">
        <v>7</v>
      </c>
      <c r="F29" s="68">
        <v>6</v>
      </c>
      <c r="G29" s="73">
        <v>33000</v>
      </c>
      <c r="H29" s="69"/>
      <c r="I29" s="69"/>
      <c r="J29" s="69">
        <f t="shared" si="2"/>
        <v>0</v>
      </c>
    </row>
    <row r="30" spans="1:10" x14ac:dyDescent="0.25">
      <c r="A30" s="50" t="s">
        <v>81</v>
      </c>
      <c r="B30" s="50" t="s">
        <v>145</v>
      </c>
      <c r="C30" s="50" t="s">
        <v>111</v>
      </c>
      <c r="D30" s="67" t="s">
        <v>132</v>
      </c>
      <c r="E30" s="72">
        <v>1</v>
      </c>
      <c r="F30" s="72">
        <v>275</v>
      </c>
      <c r="G30" s="73">
        <v>37800</v>
      </c>
      <c r="H30" s="69">
        <f>+E30*F30*G30</f>
        <v>10395000</v>
      </c>
      <c r="I30" s="69"/>
      <c r="J30" s="69">
        <f t="shared" si="2"/>
        <v>10395000</v>
      </c>
    </row>
    <row r="31" spans="1:10" x14ac:dyDescent="0.25">
      <c r="A31" s="50" t="s">
        <v>81</v>
      </c>
      <c r="B31" s="50" t="s">
        <v>145</v>
      </c>
      <c r="C31" s="50" t="s">
        <v>110</v>
      </c>
      <c r="D31" s="67" t="s">
        <v>146</v>
      </c>
      <c r="E31" s="72">
        <v>1</v>
      </c>
      <c r="F31" s="68">
        <v>18</v>
      </c>
      <c r="G31" s="73">
        <v>9300</v>
      </c>
      <c r="H31" s="69">
        <f>+E31*F31*G31</f>
        <v>167400</v>
      </c>
      <c r="I31" s="69"/>
      <c r="J31" s="69">
        <f t="shared" si="2"/>
        <v>167400</v>
      </c>
    </row>
    <row r="32" spans="1:10" x14ac:dyDescent="0.25">
      <c r="A32" s="50" t="s">
        <v>81</v>
      </c>
      <c r="B32" s="50" t="s">
        <v>145</v>
      </c>
      <c r="C32" s="50" t="s">
        <v>97</v>
      </c>
      <c r="D32" s="67" t="s">
        <v>133</v>
      </c>
      <c r="E32" s="72">
        <v>1</v>
      </c>
      <c r="F32" s="72">
        <v>1</v>
      </c>
      <c r="G32" s="73">
        <v>13500000</v>
      </c>
      <c r="H32" s="69">
        <v>13500344.8421</v>
      </c>
      <c r="I32" s="69"/>
      <c r="J32" s="69">
        <f t="shared" si="2"/>
        <v>13500344.8421</v>
      </c>
    </row>
    <row r="33" spans="1:10" x14ac:dyDescent="0.25">
      <c r="A33" s="50" t="s">
        <v>81</v>
      </c>
      <c r="B33" s="50" t="s">
        <v>145</v>
      </c>
      <c r="C33" s="50" t="s">
        <v>98</v>
      </c>
      <c r="D33" s="67" t="s">
        <v>133</v>
      </c>
      <c r="E33" s="72">
        <v>5</v>
      </c>
      <c r="F33" s="72">
        <v>1</v>
      </c>
      <c r="G33" s="73">
        <v>500000</v>
      </c>
      <c r="H33" s="69"/>
      <c r="I33" s="69"/>
      <c r="J33" s="69">
        <f t="shared" si="2"/>
        <v>0</v>
      </c>
    </row>
    <row r="34" spans="1:10" x14ac:dyDescent="0.25">
      <c r="A34" s="50" t="s">
        <v>81</v>
      </c>
      <c r="B34" s="50" t="s">
        <v>145</v>
      </c>
      <c r="C34" s="50" t="s">
        <v>100</v>
      </c>
      <c r="D34" s="67" t="s">
        <v>133</v>
      </c>
      <c r="E34" s="68">
        <v>5</v>
      </c>
      <c r="F34" s="72">
        <v>1</v>
      </c>
      <c r="G34" s="73">
        <v>1500000</v>
      </c>
      <c r="H34" s="69">
        <f>+E34*F34*G34</f>
        <v>7500000</v>
      </c>
      <c r="I34" s="69"/>
      <c r="J34" s="69">
        <f t="shared" si="2"/>
        <v>7500000</v>
      </c>
    </row>
    <row r="35" spans="1:10" ht="41.25" customHeight="1" x14ac:dyDescent="0.25">
      <c r="A35" s="50" t="s">
        <v>62</v>
      </c>
      <c r="B35" s="50" t="s">
        <v>134</v>
      </c>
      <c r="C35" s="50" t="s">
        <v>64</v>
      </c>
      <c r="D35" s="67" t="s">
        <v>135</v>
      </c>
      <c r="E35" s="68">
        <v>10</v>
      </c>
      <c r="F35" s="72">
        <v>1</v>
      </c>
      <c r="G35" s="69">
        <v>4514400</v>
      </c>
      <c r="H35" s="69">
        <f>+E35*F35*G35</f>
        <v>45144000</v>
      </c>
      <c r="I35" s="69">
        <f>+H35</f>
        <v>45144000</v>
      </c>
      <c r="J35" s="69"/>
    </row>
    <row r="36" spans="1:10" x14ac:dyDescent="0.25">
      <c r="A36" s="50" t="s">
        <v>16</v>
      </c>
      <c r="B36" s="50" t="s">
        <v>134</v>
      </c>
      <c r="C36" s="50" t="s">
        <v>144</v>
      </c>
      <c r="D36" s="67" t="s">
        <v>135</v>
      </c>
      <c r="E36" s="68">
        <v>1</v>
      </c>
      <c r="F36" s="72">
        <v>1</v>
      </c>
      <c r="G36" s="69">
        <v>24650000</v>
      </c>
      <c r="H36" s="69">
        <f t="shared" ref="H36:H43" si="3">+(E36*F36*G36)</f>
        <v>24650000</v>
      </c>
      <c r="I36" s="69">
        <f>+H36</f>
        <v>24650000</v>
      </c>
      <c r="J36" s="69"/>
    </row>
    <row r="37" spans="1:10" x14ac:dyDescent="0.25">
      <c r="A37" s="50" t="s">
        <v>81</v>
      </c>
      <c r="B37" s="50" t="s">
        <v>136</v>
      </c>
      <c r="C37" s="50" t="s">
        <v>115</v>
      </c>
      <c r="D37" s="67" t="s">
        <v>125</v>
      </c>
      <c r="E37" s="68">
        <v>9</v>
      </c>
      <c r="F37" s="68">
        <v>1</v>
      </c>
      <c r="G37" s="69">
        <v>235000</v>
      </c>
      <c r="H37" s="69">
        <f t="shared" si="3"/>
        <v>2115000</v>
      </c>
      <c r="I37" s="69"/>
      <c r="J37" s="69">
        <f>+H37</f>
        <v>2115000</v>
      </c>
    </row>
    <row r="38" spans="1:10" x14ac:dyDescent="0.25">
      <c r="A38" s="50" t="s">
        <v>12</v>
      </c>
      <c r="B38" s="50" t="s">
        <v>136</v>
      </c>
      <c r="C38" s="50" t="s">
        <v>59</v>
      </c>
      <c r="D38" s="67" t="s">
        <v>125</v>
      </c>
      <c r="E38" s="68">
        <v>9</v>
      </c>
      <c r="F38" s="68">
        <v>9</v>
      </c>
      <c r="G38" s="69">
        <v>235000</v>
      </c>
      <c r="H38" s="69">
        <f>+(E38*F38*G38)</f>
        <v>19035000</v>
      </c>
      <c r="I38" s="69"/>
      <c r="J38" s="69">
        <f t="shared" ref="J38:J43" si="4">+H38</f>
        <v>19035000</v>
      </c>
    </row>
    <row r="39" spans="1:10" x14ac:dyDescent="0.25">
      <c r="A39" s="50" t="s">
        <v>81</v>
      </c>
      <c r="B39" s="50" t="s">
        <v>136</v>
      </c>
      <c r="C39" s="80" t="s">
        <v>113</v>
      </c>
      <c r="D39" s="67" t="s">
        <v>125</v>
      </c>
      <c r="E39" s="68">
        <v>9</v>
      </c>
      <c r="F39" s="68">
        <v>1</v>
      </c>
      <c r="G39" s="69">
        <v>235000</v>
      </c>
      <c r="H39" s="69">
        <f t="shared" si="3"/>
        <v>2115000</v>
      </c>
      <c r="I39" s="69"/>
      <c r="J39" s="69">
        <f t="shared" si="4"/>
        <v>2115000</v>
      </c>
    </row>
    <row r="40" spans="1:10" x14ac:dyDescent="0.25">
      <c r="A40" s="50" t="s">
        <v>13</v>
      </c>
      <c r="B40" s="50" t="s">
        <v>136</v>
      </c>
      <c r="C40" s="80" t="s">
        <v>77</v>
      </c>
      <c r="D40" s="67" t="s">
        <v>125</v>
      </c>
      <c r="E40" s="68">
        <v>7</v>
      </c>
      <c r="F40" s="68">
        <v>5</v>
      </c>
      <c r="G40" s="69">
        <v>235000</v>
      </c>
      <c r="H40" s="69">
        <f t="shared" si="3"/>
        <v>8225000</v>
      </c>
      <c r="I40" s="69"/>
      <c r="J40" s="69">
        <f t="shared" si="4"/>
        <v>8225000</v>
      </c>
    </row>
    <row r="41" spans="1:10" x14ac:dyDescent="0.25">
      <c r="A41" s="50" t="s">
        <v>13</v>
      </c>
      <c r="B41" s="50" t="s">
        <v>136</v>
      </c>
      <c r="C41" s="80" t="s">
        <v>76</v>
      </c>
      <c r="D41" s="67" t="s">
        <v>125</v>
      </c>
      <c r="E41" s="68">
        <v>7</v>
      </c>
      <c r="F41" s="68">
        <v>1</v>
      </c>
      <c r="G41" s="69">
        <v>235000</v>
      </c>
      <c r="H41" s="69">
        <f t="shared" si="3"/>
        <v>1645000</v>
      </c>
      <c r="I41" s="69"/>
      <c r="J41" s="69">
        <f t="shared" si="4"/>
        <v>1645000</v>
      </c>
    </row>
    <row r="42" spans="1:10" x14ac:dyDescent="0.25">
      <c r="A42" s="50" t="s">
        <v>81</v>
      </c>
      <c r="B42" s="50" t="s">
        <v>136</v>
      </c>
      <c r="C42" s="80" t="s">
        <v>114</v>
      </c>
      <c r="D42" s="67" t="s">
        <v>125</v>
      </c>
      <c r="E42" s="68">
        <v>9</v>
      </c>
      <c r="F42" s="68">
        <v>1</v>
      </c>
      <c r="G42" s="69">
        <v>235000</v>
      </c>
      <c r="H42" s="69">
        <f t="shared" si="3"/>
        <v>2115000</v>
      </c>
      <c r="I42" s="69"/>
      <c r="J42" s="69">
        <f t="shared" si="4"/>
        <v>2115000</v>
      </c>
    </row>
    <row r="43" spans="1:10" x14ac:dyDescent="0.25">
      <c r="A43" s="50" t="s">
        <v>12</v>
      </c>
      <c r="B43" s="50" t="s">
        <v>136</v>
      </c>
      <c r="C43" s="80" t="s">
        <v>61</v>
      </c>
      <c r="D43" s="67" t="s">
        <v>125</v>
      </c>
      <c r="E43" s="68">
        <v>7</v>
      </c>
      <c r="F43" s="68">
        <v>9</v>
      </c>
      <c r="G43" s="69">
        <v>221350</v>
      </c>
      <c r="H43" s="69">
        <f t="shared" si="3"/>
        <v>13945050</v>
      </c>
      <c r="I43" s="69"/>
      <c r="J43" s="69">
        <f t="shared" si="4"/>
        <v>13945050</v>
      </c>
    </row>
    <row r="44" spans="1:10" x14ac:dyDescent="0.25">
      <c r="A44" s="50" t="s">
        <v>81</v>
      </c>
      <c r="B44" s="50" t="s">
        <v>136</v>
      </c>
      <c r="C44" s="50" t="s">
        <v>89</v>
      </c>
      <c r="D44" s="67" t="s">
        <v>125</v>
      </c>
      <c r="E44" s="68">
        <v>9</v>
      </c>
      <c r="F44" s="68">
        <v>1</v>
      </c>
      <c r="G44" s="69">
        <v>68000</v>
      </c>
      <c r="H44" s="69"/>
      <c r="I44" s="69">
        <f t="shared" ref="I44:I49" si="5">+H44</f>
        <v>0</v>
      </c>
      <c r="J44" s="69"/>
    </row>
    <row r="45" spans="1:10" x14ac:dyDescent="0.25">
      <c r="A45" s="50" t="s">
        <v>12</v>
      </c>
      <c r="B45" s="50" t="s">
        <v>136</v>
      </c>
      <c r="C45" s="50" t="s">
        <v>41</v>
      </c>
      <c r="D45" s="67" t="s">
        <v>125</v>
      </c>
      <c r="E45" s="68">
        <v>9</v>
      </c>
      <c r="F45" s="68">
        <v>9</v>
      </c>
      <c r="G45" s="69">
        <v>68000</v>
      </c>
      <c r="H45" s="69"/>
      <c r="I45" s="69">
        <f t="shared" si="5"/>
        <v>0</v>
      </c>
      <c r="J45" s="69"/>
    </row>
    <row r="46" spans="1:10" x14ac:dyDescent="0.25">
      <c r="A46" s="50" t="s">
        <v>12</v>
      </c>
      <c r="B46" s="50" t="s">
        <v>136</v>
      </c>
      <c r="C46" s="50" t="s">
        <v>57</v>
      </c>
      <c r="D46" s="67" t="s">
        <v>137</v>
      </c>
      <c r="E46" s="68">
        <v>4008</v>
      </c>
      <c r="F46" s="68">
        <v>1</v>
      </c>
      <c r="G46" s="69">
        <v>6000</v>
      </c>
      <c r="H46" s="69">
        <f>+E46*F46*G46</f>
        <v>24048000</v>
      </c>
      <c r="I46" s="69">
        <f t="shared" si="5"/>
        <v>24048000</v>
      </c>
      <c r="J46" s="69"/>
    </row>
    <row r="47" spans="1:10" x14ac:dyDescent="0.25">
      <c r="A47" s="50" t="s">
        <v>12</v>
      </c>
      <c r="B47" s="50" t="s">
        <v>136</v>
      </c>
      <c r="C47" s="50" t="s">
        <v>52</v>
      </c>
      <c r="D47" s="67" t="s">
        <v>137</v>
      </c>
      <c r="E47" s="68">
        <v>205</v>
      </c>
      <c r="F47" s="68">
        <v>1</v>
      </c>
      <c r="G47" s="69">
        <v>148800</v>
      </c>
      <c r="H47" s="69">
        <f>+E47*F47*G47</f>
        <v>30504000</v>
      </c>
      <c r="I47" s="69">
        <f t="shared" si="5"/>
        <v>30504000</v>
      </c>
      <c r="J47" s="69"/>
    </row>
    <row r="48" spans="1:10" ht="30" x14ac:dyDescent="0.25">
      <c r="A48" s="50" t="s">
        <v>15</v>
      </c>
      <c r="B48" s="50" t="s">
        <v>136</v>
      </c>
      <c r="C48" s="50" t="s">
        <v>37</v>
      </c>
      <c r="D48" s="67" t="s">
        <v>137</v>
      </c>
      <c r="E48" s="68">
        <v>55</v>
      </c>
      <c r="F48" s="68">
        <v>1</v>
      </c>
      <c r="G48" s="69">
        <v>164900</v>
      </c>
      <c r="H48" s="69">
        <f>+E48*F48*G48</f>
        <v>9069500</v>
      </c>
      <c r="I48" s="69">
        <f t="shared" si="5"/>
        <v>9069500</v>
      </c>
      <c r="J48" s="69"/>
    </row>
    <row r="49" spans="1:10" ht="37.5" customHeight="1" x14ac:dyDescent="0.25">
      <c r="A49" s="50" t="s">
        <v>12</v>
      </c>
      <c r="B49" s="50" t="s">
        <v>136</v>
      </c>
      <c r="C49" s="50" t="s">
        <v>54</v>
      </c>
      <c r="D49" s="67" t="s">
        <v>137</v>
      </c>
      <c r="E49" s="68">
        <v>220</v>
      </c>
      <c r="F49" s="68">
        <v>1</v>
      </c>
      <c r="G49" s="69">
        <v>334000</v>
      </c>
      <c r="H49" s="69">
        <f>+E49*F49*G49</f>
        <v>73480000</v>
      </c>
      <c r="I49" s="69">
        <f t="shared" si="5"/>
        <v>73480000</v>
      </c>
      <c r="J49" s="69"/>
    </row>
    <row r="50" spans="1:10" ht="21.75" customHeight="1" x14ac:dyDescent="0.25">
      <c r="A50" s="50" t="s">
        <v>12</v>
      </c>
      <c r="B50" s="50" t="s">
        <v>136</v>
      </c>
      <c r="C50" s="50" t="s">
        <v>60</v>
      </c>
      <c r="D50" s="67" t="s">
        <v>125</v>
      </c>
      <c r="E50" s="68">
        <v>9</v>
      </c>
      <c r="F50" s="68">
        <v>4</v>
      </c>
      <c r="G50" s="69">
        <v>72700</v>
      </c>
      <c r="H50" s="69">
        <f>+(E50*F50*G50)</f>
        <v>2617200</v>
      </c>
      <c r="I50" s="69"/>
      <c r="J50" s="69">
        <f>+H50</f>
        <v>2617200</v>
      </c>
    </row>
    <row r="51" spans="1:10" ht="19.5" customHeight="1" x14ac:dyDescent="0.25">
      <c r="A51" s="50" t="s">
        <v>12</v>
      </c>
      <c r="B51" s="50" t="s">
        <v>136</v>
      </c>
      <c r="C51" s="80" t="s">
        <v>55</v>
      </c>
      <c r="D51" s="67" t="s">
        <v>125</v>
      </c>
      <c r="E51" s="68">
        <v>9</v>
      </c>
      <c r="F51" s="72">
        <v>1</v>
      </c>
      <c r="G51" s="69">
        <v>474200</v>
      </c>
      <c r="H51" s="69">
        <f>+(E51*F51*G51)</f>
        <v>4267800</v>
      </c>
      <c r="I51" s="69">
        <f>+H51</f>
        <v>4267800</v>
      </c>
      <c r="J51" s="69"/>
    </row>
    <row r="52" spans="1:10" x14ac:dyDescent="0.25">
      <c r="A52" s="50" t="s">
        <v>81</v>
      </c>
      <c r="B52" s="50" t="s">
        <v>136</v>
      </c>
      <c r="C52" s="50" t="s">
        <v>104</v>
      </c>
      <c r="D52" s="67" t="s">
        <v>125</v>
      </c>
      <c r="E52" s="68">
        <v>9</v>
      </c>
      <c r="F52" s="68">
        <v>1</v>
      </c>
      <c r="G52" s="69">
        <v>37600</v>
      </c>
      <c r="H52" s="69">
        <f>+((E52*F52*G52))</f>
        <v>338400</v>
      </c>
      <c r="I52" s="69"/>
      <c r="J52" s="69">
        <f>+H52</f>
        <v>338400</v>
      </c>
    </row>
    <row r="53" spans="1:10" x14ac:dyDescent="0.25">
      <c r="A53" s="50" t="s">
        <v>12</v>
      </c>
      <c r="B53" s="50" t="s">
        <v>136</v>
      </c>
      <c r="C53" s="50" t="s">
        <v>53</v>
      </c>
      <c r="D53" s="67" t="s">
        <v>125</v>
      </c>
      <c r="E53" s="68">
        <v>9</v>
      </c>
      <c r="F53" s="68">
        <v>9</v>
      </c>
      <c r="G53" s="69">
        <v>9400</v>
      </c>
      <c r="H53" s="69">
        <f>+((E53*F53*G53))</f>
        <v>761400</v>
      </c>
      <c r="I53" s="69"/>
      <c r="J53" s="69">
        <f t="shared" ref="J53:J59" si="6">+H53</f>
        <v>761400</v>
      </c>
    </row>
    <row r="54" spans="1:10" x14ac:dyDescent="0.25">
      <c r="A54" s="50" t="s">
        <v>81</v>
      </c>
      <c r="B54" s="50" t="s">
        <v>136</v>
      </c>
      <c r="C54" s="50" t="s">
        <v>103</v>
      </c>
      <c r="D54" s="67" t="s">
        <v>125</v>
      </c>
      <c r="E54" s="68">
        <v>9</v>
      </c>
      <c r="F54" s="68">
        <v>1</v>
      </c>
      <c r="G54" s="69">
        <v>9400</v>
      </c>
      <c r="H54" s="69">
        <f>+((E54*F54*G54))</f>
        <v>84600</v>
      </c>
      <c r="I54" s="69"/>
      <c r="J54" s="69">
        <f t="shared" si="6"/>
        <v>84600</v>
      </c>
    </row>
    <row r="55" spans="1:10" x14ac:dyDescent="0.25">
      <c r="A55" s="50" t="s">
        <v>13</v>
      </c>
      <c r="B55" s="50" t="s">
        <v>136</v>
      </c>
      <c r="C55" s="50" t="s">
        <v>70</v>
      </c>
      <c r="D55" s="67" t="s">
        <v>125</v>
      </c>
      <c r="E55" s="68">
        <v>7</v>
      </c>
      <c r="F55" s="68">
        <v>5</v>
      </c>
      <c r="G55" s="69">
        <v>9400</v>
      </c>
      <c r="H55" s="69">
        <f>+((E55*F55*G55))</f>
        <v>329000</v>
      </c>
      <c r="I55" s="69"/>
      <c r="J55" s="69">
        <f t="shared" si="6"/>
        <v>329000</v>
      </c>
    </row>
    <row r="56" spans="1:10" x14ac:dyDescent="0.25">
      <c r="A56" s="50" t="s">
        <v>13</v>
      </c>
      <c r="B56" s="50" t="s">
        <v>136</v>
      </c>
      <c r="C56" s="50" t="s">
        <v>71</v>
      </c>
      <c r="D56" s="67" t="s">
        <v>125</v>
      </c>
      <c r="E56" s="68">
        <v>1</v>
      </c>
      <c r="F56" s="68">
        <v>1</v>
      </c>
      <c r="G56" s="69">
        <v>1800000</v>
      </c>
      <c r="H56" s="69">
        <f>+E56*F56*G56</f>
        <v>1800000</v>
      </c>
      <c r="I56" s="69"/>
      <c r="J56" s="69">
        <f t="shared" si="6"/>
        <v>1800000</v>
      </c>
    </row>
    <row r="57" spans="1:10" ht="30" x14ac:dyDescent="0.25">
      <c r="A57" s="50" t="s">
        <v>81</v>
      </c>
      <c r="B57" s="50" t="s">
        <v>136</v>
      </c>
      <c r="C57" s="50" t="s">
        <v>112</v>
      </c>
      <c r="D57" s="67" t="s">
        <v>137</v>
      </c>
      <c r="E57" s="68">
        <v>9</v>
      </c>
      <c r="F57" s="68">
        <v>18</v>
      </c>
      <c r="G57" s="69">
        <v>5890</v>
      </c>
      <c r="H57" s="69"/>
      <c r="I57" s="69"/>
      <c r="J57" s="69">
        <f t="shared" si="6"/>
        <v>0</v>
      </c>
    </row>
    <row r="58" spans="1:10" x14ac:dyDescent="0.25">
      <c r="A58" s="50" t="s">
        <v>13</v>
      </c>
      <c r="B58" s="50" t="s">
        <v>136</v>
      </c>
      <c r="C58" s="50" t="s">
        <v>75</v>
      </c>
      <c r="D58" s="67" t="s">
        <v>137</v>
      </c>
      <c r="E58" s="68">
        <v>7</v>
      </c>
      <c r="F58" s="68">
        <v>6</v>
      </c>
      <c r="G58" s="69">
        <v>5890</v>
      </c>
      <c r="H58" s="69"/>
      <c r="I58" s="69"/>
      <c r="J58" s="69">
        <f>+H58</f>
        <v>0</v>
      </c>
    </row>
    <row r="59" spans="1:10" x14ac:dyDescent="0.25">
      <c r="A59" s="50" t="s">
        <v>81</v>
      </c>
      <c r="B59" s="50" t="s">
        <v>136</v>
      </c>
      <c r="C59" s="81" t="s">
        <v>96</v>
      </c>
      <c r="D59" s="67" t="s">
        <v>120</v>
      </c>
      <c r="E59" s="68">
        <v>1</v>
      </c>
      <c r="F59" s="68">
        <v>18</v>
      </c>
      <c r="G59" s="69">
        <v>31500</v>
      </c>
      <c r="H59" s="69"/>
      <c r="I59" s="69"/>
      <c r="J59" s="69">
        <f t="shared" si="6"/>
        <v>0</v>
      </c>
    </row>
    <row r="60" spans="1:10" x14ac:dyDescent="0.25">
      <c r="A60" s="50" t="s">
        <v>81</v>
      </c>
      <c r="B60" s="50" t="s">
        <v>136</v>
      </c>
      <c r="C60" s="69" t="s">
        <v>95</v>
      </c>
      <c r="D60" s="67" t="s">
        <v>120</v>
      </c>
      <c r="E60" s="68">
        <v>1</v>
      </c>
      <c r="F60" s="68">
        <v>18</v>
      </c>
      <c r="G60" s="69">
        <v>8500</v>
      </c>
      <c r="H60" s="69"/>
      <c r="I60" s="69"/>
      <c r="J60" s="69">
        <f>+H60</f>
        <v>0</v>
      </c>
    </row>
    <row r="61" spans="1:10" x14ac:dyDescent="0.25">
      <c r="A61" s="50" t="s">
        <v>81</v>
      </c>
      <c r="B61" s="50" t="s">
        <v>136</v>
      </c>
      <c r="C61" s="69" t="s">
        <v>90</v>
      </c>
      <c r="D61" s="67" t="s">
        <v>120</v>
      </c>
      <c r="E61" s="68">
        <v>1</v>
      </c>
      <c r="F61" s="68">
        <v>18</v>
      </c>
      <c r="G61" s="69">
        <v>18900</v>
      </c>
      <c r="H61" s="69"/>
      <c r="I61" s="69"/>
      <c r="J61" s="69">
        <f t="shared" ref="J61:J67" si="7">+H61</f>
        <v>0</v>
      </c>
    </row>
    <row r="62" spans="1:10" x14ac:dyDescent="0.25">
      <c r="A62" s="50" t="s">
        <v>12</v>
      </c>
      <c r="B62" s="50" t="s">
        <v>136</v>
      </c>
      <c r="C62" s="69" t="s">
        <v>43</v>
      </c>
      <c r="D62" s="67" t="s">
        <v>120</v>
      </c>
      <c r="E62" s="68">
        <v>1</v>
      </c>
      <c r="F62" s="68">
        <v>9</v>
      </c>
      <c r="G62" s="69">
        <v>32900</v>
      </c>
      <c r="H62" s="69">
        <f>+E62*F62*G62</f>
        <v>296100</v>
      </c>
      <c r="I62" s="69"/>
      <c r="J62" s="69">
        <f t="shared" si="7"/>
        <v>296100</v>
      </c>
    </row>
    <row r="63" spans="1:10" x14ac:dyDescent="0.25">
      <c r="A63" s="50" t="s">
        <v>12</v>
      </c>
      <c r="B63" s="50" t="s">
        <v>136</v>
      </c>
      <c r="C63" s="69" t="s">
        <v>51</v>
      </c>
      <c r="D63" s="67" t="s">
        <v>120</v>
      </c>
      <c r="E63" s="68">
        <v>1</v>
      </c>
      <c r="F63" s="68">
        <v>9</v>
      </c>
      <c r="G63" s="69">
        <v>8200</v>
      </c>
      <c r="H63" s="69"/>
      <c r="I63" s="69"/>
      <c r="J63" s="69">
        <f t="shared" si="7"/>
        <v>0</v>
      </c>
    </row>
    <row r="64" spans="1:10" x14ac:dyDescent="0.25">
      <c r="A64" s="50" t="s">
        <v>81</v>
      </c>
      <c r="B64" s="50" t="s">
        <v>136</v>
      </c>
      <c r="C64" s="82" t="s">
        <v>108</v>
      </c>
      <c r="D64" s="67" t="s">
        <v>125</v>
      </c>
      <c r="E64" s="68">
        <v>9</v>
      </c>
      <c r="F64" s="68">
        <v>1</v>
      </c>
      <c r="G64" s="69">
        <v>53800</v>
      </c>
      <c r="H64" s="69"/>
      <c r="I64" s="69"/>
      <c r="J64" s="69">
        <f t="shared" si="7"/>
        <v>0</v>
      </c>
    </row>
    <row r="65" spans="1:10" x14ac:dyDescent="0.25">
      <c r="A65" s="50" t="s">
        <v>12</v>
      </c>
      <c r="B65" s="50" t="s">
        <v>136</v>
      </c>
      <c r="C65" s="82" t="s">
        <v>58</v>
      </c>
      <c r="D65" s="67" t="s">
        <v>125</v>
      </c>
      <c r="E65" s="68">
        <v>9</v>
      </c>
      <c r="F65" s="68">
        <v>9</v>
      </c>
      <c r="G65" s="69">
        <v>36575</v>
      </c>
      <c r="H65" s="69"/>
      <c r="I65" s="69"/>
      <c r="J65" s="69">
        <f t="shared" si="7"/>
        <v>0</v>
      </c>
    </row>
    <row r="66" spans="1:10" x14ac:dyDescent="0.25">
      <c r="A66" s="50" t="s">
        <v>81</v>
      </c>
      <c r="B66" s="50" t="s">
        <v>136</v>
      </c>
      <c r="C66" s="82" t="s">
        <v>107</v>
      </c>
      <c r="D66" s="67" t="s">
        <v>125</v>
      </c>
      <c r="E66" s="68">
        <v>9</v>
      </c>
      <c r="F66" s="68">
        <v>2</v>
      </c>
      <c r="G66" s="69">
        <v>31350</v>
      </c>
      <c r="H66" s="69"/>
      <c r="I66" s="69"/>
      <c r="J66" s="69">
        <f t="shared" si="7"/>
        <v>0</v>
      </c>
    </row>
    <row r="67" spans="1:10" ht="30" x14ac:dyDescent="0.25">
      <c r="A67" s="50" t="s">
        <v>13</v>
      </c>
      <c r="B67" s="50" t="s">
        <v>136</v>
      </c>
      <c r="C67" s="83" t="s">
        <v>74</v>
      </c>
      <c r="D67" s="67" t="s">
        <v>125</v>
      </c>
      <c r="E67" s="68">
        <v>7</v>
      </c>
      <c r="F67" s="68">
        <v>6</v>
      </c>
      <c r="G67" s="69">
        <v>31350</v>
      </c>
      <c r="H67" s="69"/>
      <c r="I67" s="69"/>
      <c r="J67" s="69">
        <f t="shared" si="7"/>
        <v>0</v>
      </c>
    </row>
    <row r="68" spans="1:10" x14ac:dyDescent="0.25">
      <c r="A68" s="50" t="s">
        <v>81</v>
      </c>
      <c r="B68" s="50" t="s">
        <v>138</v>
      </c>
      <c r="C68" s="80" t="s">
        <v>106</v>
      </c>
      <c r="D68" s="67" t="s">
        <v>125</v>
      </c>
      <c r="E68" s="68">
        <v>9</v>
      </c>
      <c r="F68" s="68">
        <v>1</v>
      </c>
      <c r="G68" s="69">
        <v>190900</v>
      </c>
      <c r="H68" s="69">
        <f>+((E68*F68*G68))</f>
        <v>1718100</v>
      </c>
      <c r="I68" s="69"/>
      <c r="J68" s="69">
        <f>+H68</f>
        <v>1718100</v>
      </c>
    </row>
    <row r="69" spans="1:10" x14ac:dyDescent="0.25">
      <c r="A69" s="50" t="s">
        <v>12</v>
      </c>
      <c r="B69" s="50" t="s">
        <v>138</v>
      </c>
      <c r="C69" s="80" t="s">
        <v>56</v>
      </c>
      <c r="D69" s="67" t="s">
        <v>125</v>
      </c>
      <c r="E69" s="68">
        <v>5</v>
      </c>
      <c r="F69" s="68">
        <v>9</v>
      </c>
      <c r="G69" s="69">
        <v>63900</v>
      </c>
      <c r="H69" s="69">
        <f>+((E69*F69*G69))</f>
        <v>2875500</v>
      </c>
      <c r="I69" s="69"/>
      <c r="J69" s="69">
        <f t="shared" ref="J69:J75" si="8">+H69</f>
        <v>2875500</v>
      </c>
    </row>
    <row r="70" spans="1:10" ht="30" x14ac:dyDescent="0.25">
      <c r="A70" s="50" t="s">
        <v>81</v>
      </c>
      <c r="B70" s="50" t="s">
        <v>138</v>
      </c>
      <c r="C70" s="80" t="s">
        <v>105</v>
      </c>
      <c r="D70" s="67" t="s">
        <v>125</v>
      </c>
      <c r="E70" s="68">
        <v>9</v>
      </c>
      <c r="F70" s="68">
        <v>2</v>
      </c>
      <c r="G70" s="69">
        <v>63900</v>
      </c>
      <c r="H70" s="69">
        <f>+((E70*F70*G70))</f>
        <v>1150200</v>
      </c>
      <c r="I70" s="69"/>
      <c r="J70" s="69">
        <f t="shared" si="8"/>
        <v>1150200</v>
      </c>
    </row>
    <row r="71" spans="1:10" x14ac:dyDescent="0.25">
      <c r="A71" s="50" t="s">
        <v>13</v>
      </c>
      <c r="B71" s="50" t="s">
        <v>138</v>
      </c>
      <c r="C71" s="80" t="s">
        <v>73</v>
      </c>
      <c r="D71" s="67" t="s">
        <v>125</v>
      </c>
      <c r="E71" s="68">
        <v>7</v>
      </c>
      <c r="F71" s="68">
        <v>5</v>
      </c>
      <c r="G71" s="69">
        <v>63900</v>
      </c>
      <c r="H71" s="69">
        <f>+((E71*F71*G71))</f>
        <v>2236500</v>
      </c>
      <c r="I71" s="69"/>
      <c r="J71" s="69">
        <f t="shared" si="8"/>
        <v>2236500</v>
      </c>
    </row>
    <row r="72" spans="1:10" x14ac:dyDescent="0.25">
      <c r="A72" s="50" t="s">
        <v>13</v>
      </c>
      <c r="B72" s="50" t="s">
        <v>138</v>
      </c>
      <c r="C72" s="80" t="s">
        <v>72</v>
      </c>
      <c r="D72" s="67" t="s">
        <v>125</v>
      </c>
      <c r="E72" s="68">
        <v>7</v>
      </c>
      <c r="F72" s="68">
        <v>1</v>
      </c>
      <c r="G72" s="69">
        <v>63900</v>
      </c>
      <c r="H72" s="69">
        <f>+((E72*F72*G72))</f>
        <v>447300</v>
      </c>
      <c r="I72" s="69"/>
      <c r="J72" s="69">
        <f t="shared" si="8"/>
        <v>447300</v>
      </c>
    </row>
    <row r="73" spans="1:10" x14ac:dyDescent="0.25">
      <c r="A73" s="50" t="s">
        <v>81</v>
      </c>
      <c r="B73" s="50" t="s">
        <v>138</v>
      </c>
      <c r="C73" s="83" t="s">
        <v>92</v>
      </c>
      <c r="D73" s="67" t="s">
        <v>129</v>
      </c>
      <c r="E73" s="79">
        <v>0.8</v>
      </c>
      <c r="F73" s="68">
        <v>1</v>
      </c>
      <c r="G73" s="69">
        <v>4305400</v>
      </c>
      <c r="H73" s="69"/>
      <c r="I73" s="69"/>
      <c r="J73" s="69">
        <f t="shared" si="8"/>
        <v>0</v>
      </c>
    </row>
    <row r="74" spans="1:10" ht="30" x14ac:dyDescent="0.25">
      <c r="A74" s="50" t="s">
        <v>12</v>
      </c>
      <c r="B74" s="50" t="s">
        <v>138</v>
      </c>
      <c r="C74" s="83" t="s">
        <v>48</v>
      </c>
      <c r="D74" s="67" t="s">
        <v>129</v>
      </c>
      <c r="E74" s="79">
        <v>0.8</v>
      </c>
      <c r="F74" s="68">
        <v>9</v>
      </c>
      <c r="G74" s="69">
        <v>2926000</v>
      </c>
      <c r="H74" s="69"/>
      <c r="I74" s="69"/>
      <c r="J74" s="69">
        <f t="shared" si="8"/>
        <v>0</v>
      </c>
    </row>
    <row r="75" spans="1:10" ht="45" x14ac:dyDescent="0.25">
      <c r="A75" s="50" t="s">
        <v>81</v>
      </c>
      <c r="B75" s="50" t="s">
        <v>138</v>
      </c>
      <c r="C75" s="83" t="s">
        <v>93</v>
      </c>
      <c r="D75" s="67" t="s">
        <v>129</v>
      </c>
      <c r="E75" s="79">
        <v>0.8</v>
      </c>
      <c r="F75" s="68">
        <v>8</v>
      </c>
      <c r="G75" s="69">
        <v>2508000</v>
      </c>
      <c r="H75" s="69"/>
      <c r="I75" s="69"/>
      <c r="J75" s="69">
        <f t="shared" si="8"/>
        <v>0</v>
      </c>
    </row>
    <row r="76" spans="1:10" ht="30" x14ac:dyDescent="0.25">
      <c r="A76" s="50" t="s">
        <v>12</v>
      </c>
      <c r="B76" s="50" t="s">
        <v>138</v>
      </c>
      <c r="C76" s="83" t="s">
        <v>50</v>
      </c>
      <c r="D76" s="67" t="s">
        <v>125</v>
      </c>
      <c r="E76" s="68">
        <v>9</v>
      </c>
      <c r="F76" s="68">
        <v>1</v>
      </c>
      <c r="G76" s="77">
        <v>47700</v>
      </c>
      <c r="H76" s="69">
        <f>+((E76*F76*G76))</f>
        <v>429300</v>
      </c>
      <c r="I76" s="69">
        <f t="shared" ref="I76:I81" si="9">+H76</f>
        <v>429300</v>
      </c>
      <c r="J76" s="69"/>
    </row>
    <row r="77" spans="1:10" ht="30" x14ac:dyDescent="0.25">
      <c r="A77" s="50" t="s">
        <v>12</v>
      </c>
      <c r="B77" s="50" t="s">
        <v>139</v>
      </c>
      <c r="C77" s="50" t="s">
        <v>42</v>
      </c>
      <c r="D77" s="67" t="s">
        <v>140</v>
      </c>
      <c r="E77" s="84">
        <v>9</v>
      </c>
      <c r="F77" s="85">
        <v>10</v>
      </c>
      <c r="G77" s="69">
        <v>500000</v>
      </c>
      <c r="H77" s="73">
        <f>E77*F77*G77</f>
        <v>45000000</v>
      </c>
      <c r="I77" s="69">
        <f>+H77</f>
        <v>45000000</v>
      </c>
      <c r="J77" s="86"/>
    </row>
    <row r="78" spans="1:10" x14ac:dyDescent="0.25">
      <c r="A78" s="50" t="s">
        <v>13</v>
      </c>
      <c r="B78" s="50" t="s">
        <v>141</v>
      </c>
      <c r="C78" s="50" t="s">
        <v>69</v>
      </c>
      <c r="D78" s="67" t="s">
        <v>140</v>
      </c>
      <c r="E78" s="85">
        <v>5</v>
      </c>
      <c r="F78" s="85">
        <v>7</v>
      </c>
      <c r="G78" s="69">
        <v>500000</v>
      </c>
      <c r="H78" s="73">
        <f>E78*F78*G78</f>
        <v>17500000</v>
      </c>
      <c r="I78" s="69">
        <f t="shared" si="9"/>
        <v>17500000</v>
      </c>
      <c r="J78" s="69"/>
    </row>
    <row r="79" spans="1:10" customFormat="1" x14ac:dyDescent="0.25">
      <c r="A79" s="50" t="s">
        <v>13</v>
      </c>
      <c r="B79" s="50" t="s">
        <v>142</v>
      </c>
      <c r="C79" s="50" t="s">
        <v>78</v>
      </c>
      <c r="D79" s="67" t="s">
        <v>129</v>
      </c>
      <c r="E79" s="84">
        <v>205</v>
      </c>
      <c r="F79" s="84">
        <v>1</v>
      </c>
      <c r="G79" s="70">
        <v>5200000</v>
      </c>
      <c r="H79" s="69">
        <f>+E79*F79*G79</f>
        <v>1066000000</v>
      </c>
      <c r="I79" s="69">
        <f>+H79</f>
        <v>1066000000</v>
      </c>
      <c r="J79" s="69"/>
    </row>
    <row r="80" spans="1:10" customFormat="1" ht="18.75" customHeight="1" x14ac:dyDescent="0.25">
      <c r="A80" s="50" t="s">
        <v>13</v>
      </c>
      <c r="B80" s="50" t="s">
        <v>142</v>
      </c>
      <c r="C80" s="50" t="s">
        <v>79</v>
      </c>
      <c r="D80" s="67" t="s">
        <v>129</v>
      </c>
      <c r="E80" s="84">
        <v>15</v>
      </c>
      <c r="F80" s="84">
        <v>1</v>
      </c>
      <c r="G80" s="70">
        <v>2500000</v>
      </c>
      <c r="H80" s="69">
        <f>+E80*F80*G80</f>
        <v>37500000</v>
      </c>
      <c r="I80" s="69">
        <f t="shared" si="9"/>
        <v>37500000</v>
      </c>
      <c r="J80" s="69"/>
    </row>
    <row r="81" spans="1:11" customFormat="1" ht="18.75" customHeight="1" x14ac:dyDescent="0.25">
      <c r="A81" s="50" t="s">
        <v>13</v>
      </c>
      <c r="B81" s="50" t="s">
        <v>142</v>
      </c>
      <c r="C81" s="50" t="s">
        <v>80</v>
      </c>
      <c r="D81" s="67" t="s">
        <v>129</v>
      </c>
      <c r="E81" s="84">
        <v>55</v>
      </c>
      <c r="F81" s="84">
        <v>1</v>
      </c>
      <c r="G81" s="70">
        <v>3500000</v>
      </c>
      <c r="H81" s="69">
        <f>+E81*F81*G81</f>
        <v>192500000</v>
      </c>
      <c r="I81" s="69">
        <f t="shared" si="9"/>
        <v>192500000</v>
      </c>
      <c r="J81" s="69"/>
      <c r="K81" s="53">
        <f>SUBTOTAL(9,I79:I81)</f>
        <v>1296000000</v>
      </c>
    </row>
    <row r="82" spans="1:11" customFormat="1" ht="18.75" x14ac:dyDescent="0.25">
      <c r="A82" s="297" t="s">
        <v>6</v>
      </c>
      <c r="B82" s="297"/>
      <c r="C82" s="297"/>
      <c r="D82" s="297"/>
      <c r="E82" s="297"/>
      <c r="F82" s="297"/>
      <c r="G82" s="298"/>
      <c r="H82" s="87">
        <f>SUM(H2:H81)</f>
        <v>2956019509.8421001</v>
      </c>
      <c r="I82" s="88">
        <f>+SUM(I2:I81)</f>
        <v>2799821555</v>
      </c>
      <c r="J82" s="88">
        <f>+SUM(J2:J81)</f>
        <v>207216759.84209999</v>
      </c>
    </row>
    <row r="83" spans="1:11" customFormat="1" x14ac:dyDescent="0.25">
      <c r="A83" s="89"/>
      <c r="B83" s="89"/>
      <c r="G83" s="45">
        <v>1800000</v>
      </c>
      <c r="H83" s="3"/>
    </row>
    <row r="84" spans="1:11" x14ac:dyDescent="0.25">
      <c r="C84"/>
      <c r="D84"/>
      <c r="E84"/>
      <c r="F84"/>
      <c r="G84" s="8">
        <f>+G81-G83</f>
        <v>1700000</v>
      </c>
      <c r="H84" s="91" t="e">
        <f>+PptoGral!B42</f>
        <v>#REF!</v>
      </c>
      <c r="I84"/>
      <c r="J84"/>
    </row>
    <row r="85" spans="1:11" x14ac:dyDescent="0.25">
      <c r="C85"/>
      <c r="D85"/>
      <c r="E85"/>
      <c r="F85"/>
      <c r="G85"/>
      <c r="H85"/>
      <c r="I85"/>
      <c r="J85"/>
      <c r="K85" s="92" t="e">
        <f>+#REF!</f>
        <v>#REF!</v>
      </c>
    </row>
    <row r="86" spans="1:11" x14ac:dyDescent="0.25">
      <c r="C86"/>
      <c r="D86"/>
      <c r="E86"/>
      <c r="F86"/>
      <c r="G86"/>
      <c r="H86" s="51"/>
      <c r="I86"/>
      <c r="J86"/>
      <c r="K86" s="92" t="e">
        <f>+K81-K85</f>
        <v>#REF!</v>
      </c>
    </row>
    <row r="87" spans="1:11" x14ac:dyDescent="0.25">
      <c r="C87"/>
      <c r="D87"/>
      <c r="E87"/>
      <c r="F87"/>
      <c r="G87"/>
      <c r="H87"/>
      <c r="I87" s="93">
        <f>+G77/20</f>
        <v>25000</v>
      </c>
      <c r="J87"/>
    </row>
    <row r="88" spans="1:11" x14ac:dyDescent="0.25">
      <c r="C88"/>
      <c r="D88"/>
      <c r="E88"/>
      <c r="F88"/>
      <c r="G88"/>
      <c r="H88"/>
      <c r="I88" s="93">
        <f>+G78/20</f>
        <v>25000</v>
      </c>
      <c r="J88"/>
    </row>
    <row r="89" spans="1:11" x14ac:dyDescent="0.25">
      <c r="C89"/>
      <c r="D89"/>
      <c r="E89"/>
      <c r="F89"/>
      <c r="G89"/>
      <c r="H89"/>
      <c r="I89"/>
      <c r="J89"/>
    </row>
    <row r="90" spans="1:11" x14ac:dyDescent="0.25">
      <c r="C90"/>
      <c r="D90"/>
      <c r="E90"/>
      <c r="F90"/>
      <c r="G90"/>
      <c r="H90"/>
      <c r="I90"/>
      <c r="J90"/>
    </row>
    <row r="91" spans="1:11" x14ac:dyDescent="0.25">
      <c r="C91"/>
      <c r="D91"/>
      <c r="E91"/>
      <c r="F91"/>
      <c r="G91"/>
      <c r="H91"/>
      <c r="I91"/>
      <c r="J91"/>
    </row>
    <row r="92" spans="1:11" x14ac:dyDescent="0.25">
      <c r="C92"/>
      <c r="D92"/>
      <c r="E92" s="8"/>
      <c r="F92"/>
      <c r="G92"/>
      <c r="H92"/>
    </row>
    <row r="93" spans="1:11" x14ac:dyDescent="0.25">
      <c r="C93"/>
      <c r="D93"/>
      <c r="E93"/>
      <c r="F93"/>
      <c r="G93"/>
      <c r="H93"/>
    </row>
    <row r="94" spans="1:11" x14ac:dyDescent="0.25">
      <c r="C94" s="64"/>
    </row>
    <row r="95" spans="1:11" x14ac:dyDescent="0.25">
      <c r="C95" s="64"/>
    </row>
    <row r="96" spans="1:11" x14ac:dyDescent="0.25">
      <c r="C96" s="64"/>
    </row>
    <row r="97" spans="3:3" x14ac:dyDescent="0.25">
      <c r="C97" s="64"/>
    </row>
    <row r="98" spans="3:3" x14ac:dyDescent="0.25">
      <c r="C98" s="64"/>
    </row>
    <row r="99" spans="3:3" x14ac:dyDescent="0.25">
      <c r="C99" s="64"/>
    </row>
    <row r="100" spans="3:3" x14ac:dyDescent="0.25">
      <c r="C100" s="64"/>
    </row>
    <row r="101" spans="3:3" x14ac:dyDescent="0.25">
      <c r="C101" s="64"/>
    </row>
    <row r="102" spans="3:3" x14ac:dyDescent="0.25">
      <c r="C102" s="64"/>
    </row>
    <row r="103" spans="3:3" x14ac:dyDescent="0.25">
      <c r="C103" s="64"/>
    </row>
    <row r="104" spans="3:3" x14ac:dyDescent="0.25">
      <c r="C104" s="64"/>
    </row>
    <row r="105" spans="3:3" x14ac:dyDescent="0.25">
      <c r="C105" s="64"/>
    </row>
    <row r="106" spans="3:3" x14ac:dyDescent="0.25">
      <c r="C106" s="64"/>
    </row>
    <row r="107" spans="3:3" x14ac:dyDescent="0.25">
      <c r="C107" s="64"/>
    </row>
    <row r="108" spans="3:3" x14ac:dyDescent="0.25">
      <c r="C108" s="64"/>
    </row>
    <row r="109" spans="3:3" x14ac:dyDescent="0.25">
      <c r="C109" s="64"/>
    </row>
    <row r="110" spans="3:3" x14ac:dyDescent="0.25">
      <c r="C110" s="64"/>
    </row>
    <row r="111" spans="3:3" x14ac:dyDescent="0.25">
      <c r="C111" s="64"/>
    </row>
    <row r="112" spans="3:3" x14ac:dyDescent="0.25">
      <c r="C112" s="64"/>
    </row>
    <row r="113" spans="3:3" x14ac:dyDescent="0.25">
      <c r="C113" s="64"/>
    </row>
    <row r="114" spans="3:3" x14ac:dyDescent="0.25">
      <c r="C114" s="64"/>
    </row>
    <row r="115" spans="3:3" x14ac:dyDescent="0.25">
      <c r="C115" s="64"/>
    </row>
    <row r="116" spans="3:3" x14ac:dyDescent="0.25">
      <c r="C116" s="64"/>
    </row>
    <row r="117" spans="3:3" x14ac:dyDescent="0.25">
      <c r="C117" s="64"/>
    </row>
    <row r="118" spans="3:3" x14ac:dyDescent="0.25">
      <c r="C118" s="64"/>
    </row>
    <row r="119" spans="3:3" x14ac:dyDescent="0.25">
      <c r="C119" s="64"/>
    </row>
    <row r="120" spans="3:3" x14ac:dyDescent="0.25">
      <c r="C120" s="64"/>
    </row>
    <row r="121" spans="3:3" x14ac:dyDescent="0.25">
      <c r="C121" s="64"/>
    </row>
    <row r="122" spans="3:3" x14ac:dyDescent="0.25">
      <c r="C122" s="64"/>
    </row>
    <row r="123" spans="3:3" x14ac:dyDescent="0.25">
      <c r="C123" s="64"/>
    </row>
    <row r="124" spans="3:3" x14ac:dyDescent="0.25">
      <c r="C124" s="64"/>
    </row>
    <row r="125" spans="3:3" x14ac:dyDescent="0.25">
      <c r="C125" s="64"/>
    </row>
    <row r="126" spans="3:3" x14ac:dyDescent="0.25">
      <c r="C126" s="64"/>
    </row>
    <row r="127" spans="3:3" x14ac:dyDescent="0.25">
      <c r="C127" s="64"/>
    </row>
    <row r="128" spans="3:3" x14ac:dyDescent="0.25">
      <c r="C128" s="64"/>
    </row>
    <row r="129" spans="3:3" x14ac:dyDescent="0.25">
      <c r="C129" s="64"/>
    </row>
    <row r="130" spans="3:3" x14ac:dyDescent="0.25">
      <c r="C130" s="64"/>
    </row>
    <row r="131" spans="3:3" x14ac:dyDescent="0.25">
      <c r="C131" s="64"/>
    </row>
    <row r="132" spans="3:3" x14ac:dyDescent="0.25">
      <c r="C132" s="64"/>
    </row>
    <row r="133" spans="3:3" x14ac:dyDescent="0.25">
      <c r="C133" s="64"/>
    </row>
    <row r="134" spans="3:3" x14ac:dyDescent="0.25">
      <c r="C134" s="64"/>
    </row>
    <row r="135" spans="3:3" x14ac:dyDescent="0.25">
      <c r="C135" s="64"/>
    </row>
    <row r="136" spans="3:3" x14ac:dyDescent="0.25">
      <c r="C136" s="64"/>
    </row>
    <row r="137" spans="3:3" x14ac:dyDescent="0.25">
      <c r="C137" s="64"/>
    </row>
    <row r="138" spans="3:3" x14ac:dyDescent="0.25">
      <c r="C138" s="64"/>
    </row>
    <row r="139" spans="3:3" x14ac:dyDescent="0.25">
      <c r="C139" s="64"/>
    </row>
    <row r="140" spans="3:3" x14ac:dyDescent="0.25">
      <c r="C140" s="64"/>
    </row>
    <row r="141" spans="3:3" x14ac:dyDescent="0.25">
      <c r="C141" s="64"/>
    </row>
    <row r="142" spans="3:3" x14ac:dyDescent="0.25">
      <c r="C142" s="64"/>
    </row>
    <row r="143" spans="3:3" x14ac:dyDescent="0.25">
      <c r="C143" s="64"/>
    </row>
    <row r="144" spans="3:3" x14ac:dyDescent="0.25">
      <c r="C144" s="64"/>
    </row>
    <row r="145" spans="3:3" x14ac:dyDescent="0.25">
      <c r="C145" s="64"/>
    </row>
    <row r="146" spans="3:3" x14ac:dyDescent="0.25">
      <c r="C146" s="64"/>
    </row>
    <row r="147" spans="3:3" x14ac:dyDescent="0.25">
      <c r="C147" s="64"/>
    </row>
    <row r="148" spans="3:3" x14ac:dyDescent="0.25">
      <c r="C148" s="64"/>
    </row>
    <row r="149" spans="3:3" x14ac:dyDescent="0.25">
      <c r="C149" s="64"/>
    </row>
    <row r="150" spans="3:3" x14ac:dyDescent="0.25">
      <c r="C150" s="64"/>
    </row>
    <row r="151" spans="3:3" x14ac:dyDescent="0.25">
      <c r="C151" s="64"/>
    </row>
    <row r="152" spans="3:3" x14ac:dyDescent="0.25">
      <c r="C152" s="64"/>
    </row>
    <row r="153" spans="3:3" x14ac:dyDescent="0.25">
      <c r="C153" s="64"/>
    </row>
    <row r="154" spans="3:3" x14ac:dyDescent="0.25">
      <c r="C154" s="64"/>
    </row>
    <row r="155" spans="3:3" x14ac:dyDescent="0.25">
      <c r="C155" s="64"/>
    </row>
    <row r="156" spans="3:3" x14ac:dyDescent="0.25">
      <c r="C156" s="64"/>
    </row>
    <row r="157" spans="3:3" x14ac:dyDescent="0.25">
      <c r="C157" s="64"/>
    </row>
    <row r="158" spans="3:3" x14ac:dyDescent="0.25">
      <c r="C158" s="64"/>
    </row>
    <row r="159" spans="3:3" x14ac:dyDescent="0.25">
      <c r="C159" s="64"/>
    </row>
    <row r="160" spans="3:3" x14ac:dyDescent="0.25">
      <c r="C160" s="64"/>
    </row>
    <row r="161" spans="3:3" x14ac:dyDescent="0.25">
      <c r="C161" s="64"/>
    </row>
    <row r="162" spans="3:3" x14ac:dyDescent="0.25">
      <c r="C162" s="64"/>
    </row>
    <row r="163" spans="3:3" x14ac:dyDescent="0.25">
      <c r="C163" s="64"/>
    </row>
    <row r="164" spans="3:3" x14ac:dyDescent="0.25">
      <c r="C164" s="64"/>
    </row>
    <row r="165" spans="3:3" x14ac:dyDescent="0.25">
      <c r="C165" s="64"/>
    </row>
    <row r="166" spans="3:3" x14ac:dyDescent="0.25">
      <c r="C166" s="64"/>
    </row>
    <row r="167" spans="3:3" x14ac:dyDescent="0.25">
      <c r="C167" s="64"/>
    </row>
    <row r="168" spans="3:3" x14ac:dyDescent="0.25">
      <c r="C168" s="64"/>
    </row>
    <row r="169" spans="3:3" x14ac:dyDescent="0.25">
      <c r="C169" s="64"/>
    </row>
    <row r="170" spans="3:3" x14ac:dyDescent="0.25">
      <c r="C170" s="64"/>
    </row>
    <row r="171" spans="3:3" x14ac:dyDescent="0.25">
      <c r="C171" s="64"/>
    </row>
    <row r="172" spans="3:3" x14ac:dyDescent="0.25">
      <c r="C172" s="64"/>
    </row>
    <row r="173" spans="3:3" x14ac:dyDescent="0.25">
      <c r="C173" s="64"/>
    </row>
    <row r="174" spans="3:3" x14ac:dyDescent="0.25">
      <c r="C174" s="64"/>
    </row>
    <row r="175" spans="3:3" x14ac:dyDescent="0.25">
      <c r="C175" s="64"/>
    </row>
    <row r="176" spans="3:3" x14ac:dyDescent="0.25">
      <c r="C176" s="64"/>
    </row>
    <row r="177" spans="3:3" x14ac:dyDescent="0.25">
      <c r="C177" s="64"/>
    </row>
    <row r="178" spans="3:3" x14ac:dyDescent="0.25">
      <c r="C178" s="64"/>
    </row>
    <row r="179" spans="3:3" x14ac:dyDescent="0.25">
      <c r="C179" s="64"/>
    </row>
    <row r="180" spans="3:3" x14ac:dyDescent="0.25">
      <c r="C180" s="64"/>
    </row>
    <row r="181" spans="3:3" x14ac:dyDescent="0.25">
      <c r="C181" s="64"/>
    </row>
    <row r="182" spans="3:3" x14ac:dyDescent="0.25">
      <c r="C182" s="64"/>
    </row>
    <row r="183" spans="3:3" x14ac:dyDescent="0.25">
      <c r="C183" s="64"/>
    </row>
    <row r="184" spans="3:3" x14ac:dyDescent="0.25">
      <c r="C184" s="64"/>
    </row>
    <row r="185" spans="3:3" x14ac:dyDescent="0.25">
      <c r="C185" s="64"/>
    </row>
    <row r="186" spans="3:3" x14ac:dyDescent="0.25">
      <c r="C186" s="64"/>
    </row>
    <row r="187" spans="3:3" x14ac:dyDescent="0.25">
      <c r="C187" s="64"/>
    </row>
    <row r="188" spans="3:3" x14ac:dyDescent="0.25">
      <c r="C188" s="64"/>
    </row>
    <row r="189" spans="3:3" x14ac:dyDescent="0.25">
      <c r="C189" s="64"/>
    </row>
    <row r="190" spans="3:3" x14ac:dyDescent="0.25">
      <c r="C190" s="64"/>
    </row>
    <row r="191" spans="3:3" x14ac:dyDescent="0.25">
      <c r="C191" s="64"/>
    </row>
    <row r="192" spans="3:3" x14ac:dyDescent="0.25">
      <c r="C192" s="64"/>
    </row>
    <row r="193" spans="3:3" x14ac:dyDescent="0.25">
      <c r="C193" s="64"/>
    </row>
    <row r="194" spans="3:3" x14ac:dyDescent="0.25">
      <c r="C194" s="64"/>
    </row>
    <row r="195" spans="3:3" x14ac:dyDescent="0.25">
      <c r="C195" s="64"/>
    </row>
    <row r="196" spans="3:3" x14ac:dyDescent="0.25">
      <c r="C196" s="64"/>
    </row>
    <row r="197" spans="3:3" x14ac:dyDescent="0.25">
      <c r="C197" s="64"/>
    </row>
    <row r="198" spans="3:3" x14ac:dyDescent="0.25">
      <c r="C198" s="64"/>
    </row>
    <row r="199" spans="3:3" x14ac:dyDescent="0.25">
      <c r="C199" s="64"/>
    </row>
    <row r="200" spans="3:3" x14ac:dyDescent="0.25">
      <c r="C200" s="64"/>
    </row>
    <row r="201" spans="3:3" x14ac:dyDescent="0.25">
      <c r="C201" s="64"/>
    </row>
    <row r="202" spans="3:3" x14ac:dyDescent="0.25">
      <c r="C202" s="64"/>
    </row>
    <row r="203" spans="3:3" x14ac:dyDescent="0.25">
      <c r="C203" s="64"/>
    </row>
    <row r="204" spans="3:3" x14ac:dyDescent="0.25">
      <c r="C204" s="64"/>
    </row>
    <row r="205" spans="3:3" x14ac:dyDescent="0.25">
      <c r="C205" s="64"/>
    </row>
    <row r="206" spans="3:3" x14ac:dyDescent="0.25">
      <c r="C206" s="64"/>
    </row>
    <row r="207" spans="3:3" x14ac:dyDescent="0.25">
      <c r="C207" s="64"/>
    </row>
    <row r="208" spans="3:3" x14ac:dyDescent="0.25">
      <c r="C208" s="64"/>
    </row>
    <row r="209" spans="3:3" x14ac:dyDescent="0.25">
      <c r="C209" s="64"/>
    </row>
    <row r="210" spans="3:3" x14ac:dyDescent="0.25">
      <c r="C210" s="64"/>
    </row>
    <row r="211" spans="3:3" x14ac:dyDescent="0.25">
      <c r="C211" s="64"/>
    </row>
    <row r="212" spans="3:3" x14ac:dyDescent="0.25">
      <c r="C212" s="64"/>
    </row>
    <row r="213" spans="3:3" x14ac:dyDescent="0.25">
      <c r="C213" s="64"/>
    </row>
    <row r="214" spans="3:3" x14ac:dyDescent="0.25">
      <c r="C214" s="64"/>
    </row>
    <row r="215" spans="3:3" x14ac:dyDescent="0.25">
      <c r="C215" s="64"/>
    </row>
    <row r="216" spans="3:3" x14ac:dyDescent="0.25">
      <c r="C216" s="64"/>
    </row>
    <row r="217" spans="3:3" x14ac:dyDescent="0.25">
      <c r="C217" s="64"/>
    </row>
    <row r="218" spans="3:3" x14ac:dyDescent="0.25">
      <c r="C218" s="64"/>
    </row>
    <row r="219" spans="3:3" x14ac:dyDescent="0.25">
      <c r="C219" s="64"/>
    </row>
    <row r="220" spans="3:3" x14ac:dyDescent="0.25">
      <c r="C220" s="64"/>
    </row>
    <row r="221" spans="3:3" x14ac:dyDescent="0.25">
      <c r="C221" s="64"/>
    </row>
    <row r="222" spans="3:3" x14ac:dyDescent="0.25">
      <c r="C222" s="64"/>
    </row>
    <row r="223" spans="3:3" x14ac:dyDescent="0.25">
      <c r="C223" s="64"/>
    </row>
    <row r="224" spans="3:3" x14ac:dyDescent="0.25">
      <c r="C224" s="64"/>
    </row>
    <row r="225" spans="3:3" x14ac:dyDescent="0.25">
      <c r="C225" s="64"/>
    </row>
    <row r="226" spans="3:3" x14ac:dyDescent="0.25">
      <c r="C226" s="64"/>
    </row>
    <row r="227" spans="3:3" x14ac:dyDescent="0.25">
      <c r="C227" s="64"/>
    </row>
    <row r="228" spans="3:3" x14ac:dyDescent="0.25">
      <c r="C228" s="64"/>
    </row>
    <row r="229" spans="3:3" x14ac:dyDescent="0.25">
      <c r="C229" s="64"/>
    </row>
    <row r="230" spans="3:3" x14ac:dyDescent="0.25">
      <c r="C230" s="64"/>
    </row>
    <row r="231" spans="3:3" x14ac:dyDescent="0.25">
      <c r="C231" s="64"/>
    </row>
    <row r="232" spans="3:3" x14ac:dyDescent="0.25">
      <c r="C232" s="64"/>
    </row>
    <row r="233" spans="3:3" x14ac:dyDescent="0.25">
      <c r="C233" s="64"/>
    </row>
    <row r="234" spans="3:3" x14ac:dyDescent="0.25">
      <c r="C234" s="64"/>
    </row>
    <row r="235" spans="3:3" x14ac:dyDescent="0.25">
      <c r="C235" s="64"/>
    </row>
    <row r="236" spans="3:3" x14ac:dyDescent="0.25">
      <c r="C236" s="64"/>
    </row>
    <row r="237" spans="3:3" x14ac:dyDescent="0.25">
      <c r="C237" s="64"/>
    </row>
    <row r="238" spans="3:3" x14ac:dyDescent="0.25">
      <c r="C238" s="64"/>
    </row>
    <row r="239" spans="3:3" x14ac:dyDescent="0.25">
      <c r="C239" s="64"/>
    </row>
    <row r="240" spans="3:3" x14ac:dyDescent="0.25">
      <c r="C240" s="64"/>
    </row>
    <row r="241" spans="3:3" x14ac:dyDescent="0.25">
      <c r="C241" s="64"/>
    </row>
    <row r="242" spans="3:3" x14ac:dyDescent="0.25">
      <c r="C242" s="64"/>
    </row>
    <row r="243" spans="3:3" x14ac:dyDescent="0.25">
      <c r="C243" s="64"/>
    </row>
    <row r="244" spans="3:3" x14ac:dyDescent="0.25">
      <c r="C244" s="64"/>
    </row>
    <row r="245" spans="3:3" x14ac:dyDescent="0.25">
      <c r="C245" s="64"/>
    </row>
    <row r="246" spans="3:3" x14ac:dyDescent="0.25">
      <c r="C246" s="64"/>
    </row>
    <row r="247" spans="3:3" x14ac:dyDescent="0.25">
      <c r="C247" s="64"/>
    </row>
    <row r="248" spans="3:3" x14ac:dyDescent="0.25">
      <c r="C248" s="64"/>
    </row>
    <row r="249" spans="3:3" x14ac:dyDescent="0.25">
      <c r="C249" s="64"/>
    </row>
    <row r="250" spans="3:3" x14ac:dyDescent="0.25">
      <c r="C250" s="64"/>
    </row>
    <row r="251" spans="3:3" x14ac:dyDescent="0.25">
      <c r="C251" s="64"/>
    </row>
    <row r="252" spans="3:3" x14ac:dyDescent="0.25">
      <c r="C252" s="64"/>
    </row>
    <row r="253" spans="3:3" x14ac:dyDescent="0.25">
      <c r="C253" s="64"/>
    </row>
    <row r="254" spans="3:3" x14ac:dyDescent="0.25">
      <c r="C254" s="64"/>
    </row>
    <row r="255" spans="3:3" x14ac:dyDescent="0.25">
      <c r="C255" s="64"/>
    </row>
    <row r="256" spans="3:3" x14ac:dyDescent="0.25">
      <c r="C256" s="64"/>
    </row>
    <row r="257" spans="3:3" x14ac:dyDescent="0.25">
      <c r="C257" s="64"/>
    </row>
    <row r="258" spans="3:3" x14ac:dyDescent="0.25">
      <c r="C258" s="64"/>
    </row>
    <row r="259" spans="3:3" x14ac:dyDescent="0.25">
      <c r="C259" s="64"/>
    </row>
    <row r="260" spans="3:3" x14ac:dyDescent="0.25">
      <c r="C260" s="64"/>
    </row>
    <row r="261" spans="3:3" x14ac:dyDescent="0.25">
      <c r="C261" s="64"/>
    </row>
    <row r="262" spans="3:3" x14ac:dyDescent="0.25">
      <c r="C262" s="64"/>
    </row>
    <row r="263" spans="3:3" x14ac:dyDescent="0.25">
      <c r="C263" s="64"/>
    </row>
    <row r="264" spans="3:3" x14ac:dyDescent="0.25">
      <c r="C264" s="64"/>
    </row>
    <row r="265" spans="3:3" x14ac:dyDescent="0.25">
      <c r="C265" s="64"/>
    </row>
    <row r="266" spans="3:3" x14ac:dyDescent="0.25">
      <c r="C266" s="64"/>
    </row>
    <row r="267" spans="3:3" x14ac:dyDescent="0.25">
      <c r="C267" s="64"/>
    </row>
    <row r="268" spans="3:3" x14ac:dyDescent="0.25">
      <c r="C268" s="64"/>
    </row>
    <row r="269" spans="3:3" x14ac:dyDescent="0.25">
      <c r="C269" s="64"/>
    </row>
    <row r="270" spans="3:3" x14ac:dyDescent="0.25">
      <c r="C270" s="64"/>
    </row>
    <row r="271" spans="3:3" x14ac:dyDescent="0.25">
      <c r="C271" s="64"/>
    </row>
    <row r="272" spans="3:3" x14ac:dyDescent="0.25">
      <c r="C272" s="64"/>
    </row>
    <row r="273" spans="3:3" x14ac:dyDescent="0.25">
      <c r="C273" s="64"/>
    </row>
    <row r="274" spans="3:3" x14ac:dyDescent="0.25">
      <c r="C274" s="64"/>
    </row>
    <row r="275" spans="3:3" x14ac:dyDescent="0.25">
      <c r="C275" s="64"/>
    </row>
    <row r="276" spans="3:3" x14ac:dyDescent="0.25">
      <c r="C276" s="64"/>
    </row>
    <row r="277" spans="3:3" x14ac:dyDescent="0.25">
      <c r="C277" s="64"/>
    </row>
    <row r="278" spans="3:3" x14ac:dyDescent="0.25">
      <c r="C278" s="64"/>
    </row>
    <row r="279" spans="3:3" x14ac:dyDescent="0.25">
      <c r="C279" s="64"/>
    </row>
    <row r="280" spans="3:3" x14ac:dyDescent="0.25">
      <c r="C280" s="64"/>
    </row>
    <row r="281" spans="3:3" x14ac:dyDescent="0.25">
      <c r="C281" s="64"/>
    </row>
    <row r="282" spans="3:3" x14ac:dyDescent="0.25">
      <c r="C282" s="64"/>
    </row>
    <row r="283" spans="3:3" x14ac:dyDescent="0.25">
      <c r="C283" s="64"/>
    </row>
    <row r="284" spans="3:3" x14ac:dyDescent="0.25">
      <c r="C284" s="64"/>
    </row>
    <row r="285" spans="3:3" x14ac:dyDescent="0.25">
      <c r="C285" s="64"/>
    </row>
    <row r="286" spans="3:3" x14ac:dyDescent="0.25">
      <c r="C286" s="64"/>
    </row>
    <row r="287" spans="3:3" x14ac:dyDescent="0.25">
      <c r="C287" s="64"/>
    </row>
    <row r="288" spans="3:3" x14ac:dyDescent="0.25">
      <c r="C288" s="64"/>
    </row>
    <row r="289" spans="3:3" x14ac:dyDescent="0.25">
      <c r="C289" s="64"/>
    </row>
    <row r="290" spans="3:3" x14ac:dyDescent="0.25">
      <c r="C290" s="64"/>
    </row>
    <row r="291" spans="3:3" x14ac:dyDescent="0.25">
      <c r="C291" s="64"/>
    </row>
    <row r="292" spans="3:3" x14ac:dyDescent="0.25">
      <c r="C292" s="64"/>
    </row>
    <row r="293" spans="3:3" x14ac:dyDescent="0.25">
      <c r="C293" s="64"/>
    </row>
    <row r="294" spans="3:3" x14ac:dyDescent="0.25">
      <c r="C294" s="64"/>
    </row>
    <row r="295" spans="3:3" x14ac:dyDescent="0.25">
      <c r="C295" s="64"/>
    </row>
    <row r="296" spans="3:3" x14ac:dyDescent="0.25">
      <c r="C296" s="64"/>
    </row>
    <row r="297" spans="3:3" x14ac:dyDescent="0.25">
      <c r="C297" s="64"/>
    </row>
    <row r="298" spans="3:3" x14ac:dyDescent="0.25">
      <c r="C298" s="64"/>
    </row>
    <row r="299" spans="3:3" x14ac:dyDescent="0.25">
      <c r="C299" s="64"/>
    </row>
    <row r="300" spans="3:3" x14ac:dyDescent="0.25">
      <c r="C300" s="64"/>
    </row>
    <row r="301" spans="3:3" x14ac:dyDescent="0.25">
      <c r="C301" s="64"/>
    </row>
    <row r="302" spans="3:3" x14ac:dyDescent="0.25">
      <c r="C302" s="64"/>
    </row>
    <row r="303" spans="3:3" x14ac:dyDescent="0.25">
      <c r="C303" s="64"/>
    </row>
    <row r="304" spans="3:3" x14ac:dyDescent="0.25">
      <c r="C304" s="64"/>
    </row>
    <row r="305" spans="3:3" x14ac:dyDescent="0.25">
      <c r="C305" s="64"/>
    </row>
    <row r="306" spans="3:3" x14ac:dyDescent="0.25">
      <c r="C306" s="64"/>
    </row>
    <row r="307" spans="3:3" x14ac:dyDescent="0.25">
      <c r="C307" s="64"/>
    </row>
    <row r="308" spans="3:3" x14ac:dyDescent="0.25">
      <c r="C308" s="64"/>
    </row>
    <row r="309" spans="3:3" x14ac:dyDescent="0.25">
      <c r="C309" s="64"/>
    </row>
    <row r="310" spans="3:3" x14ac:dyDescent="0.25">
      <c r="C310" s="64"/>
    </row>
    <row r="311" spans="3:3" x14ac:dyDescent="0.25">
      <c r="C311" s="64"/>
    </row>
    <row r="312" spans="3:3" x14ac:dyDescent="0.25">
      <c r="C312" s="64"/>
    </row>
    <row r="313" spans="3:3" x14ac:dyDescent="0.25">
      <c r="C313" s="64"/>
    </row>
    <row r="314" spans="3:3" x14ac:dyDescent="0.25">
      <c r="C314" s="64"/>
    </row>
    <row r="315" spans="3:3" x14ac:dyDescent="0.25">
      <c r="C315" s="64"/>
    </row>
    <row r="316" spans="3:3" x14ac:dyDescent="0.25">
      <c r="C316" s="64"/>
    </row>
    <row r="317" spans="3:3" x14ac:dyDescent="0.25">
      <c r="C317" s="64"/>
    </row>
    <row r="318" spans="3:3" x14ac:dyDescent="0.25">
      <c r="C318" s="64"/>
    </row>
    <row r="319" spans="3:3" x14ac:dyDescent="0.25">
      <c r="C319" s="64"/>
    </row>
    <row r="320" spans="3:3" x14ac:dyDescent="0.25">
      <c r="C320" s="64"/>
    </row>
    <row r="321" spans="3:3" x14ac:dyDescent="0.25">
      <c r="C321" s="64"/>
    </row>
    <row r="322" spans="3:3" x14ac:dyDescent="0.25">
      <c r="C322" s="64"/>
    </row>
    <row r="323" spans="3:3" x14ac:dyDescent="0.25">
      <c r="C323" s="64"/>
    </row>
    <row r="324" spans="3:3" x14ac:dyDescent="0.25">
      <c r="C324" s="64"/>
    </row>
    <row r="325" spans="3:3" x14ac:dyDescent="0.25">
      <c r="C325" s="64"/>
    </row>
    <row r="326" spans="3:3" x14ac:dyDescent="0.25">
      <c r="C326" s="64"/>
    </row>
    <row r="327" spans="3:3" x14ac:dyDescent="0.25">
      <c r="C327" s="64"/>
    </row>
    <row r="328" spans="3:3" x14ac:dyDescent="0.25">
      <c r="C328" s="64"/>
    </row>
    <row r="329" spans="3:3" x14ac:dyDescent="0.25">
      <c r="C329" s="64"/>
    </row>
    <row r="330" spans="3:3" x14ac:dyDescent="0.25">
      <c r="C330" s="64"/>
    </row>
    <row r="331" spans="3:3" x14ac:dyDescent="0.25">
      <c r="C331" s="64"/>
    </row>
    <row r="332" spans="3:3" x14ac:dyDescent="0.25">
      <c r="C332" s="64"/>
    </row>
    <row r="333" spans="3:3" x14ac:dyDescent="0.25">
      <c r="C333" s="64"/>
    </row>
    <row r="334" spans="3:3" x14ac:dyDescent="0.25">
      <c r="C334" s="64"/>
    </row>
    <row r="335" spans="3:3" x14ac:dyDescent="0.25">
      <c r="C335" s="64"/>
    </row>
    <row r="336" spans="3:3" x14ac:dyDescent="0.25">
      <c r="C336" s="64"/>
    </row>
    <row r="337" spans="3:3" x14ac:dyDescent="0.25">
      <c r="C337" s="64"/>
    </row>
    <row r="338" spans="3:3" x14ac:dyDescent="0.25">
      <c r="C338" s="64"/>
    </row>
    <row r="339" spans="3:3" x14ac:dyDescent="0.25">
      <c r="C339" s="64"/>
    </row>
    <row r="340" spans="3:3" x14ac:dyDescent="0.25">
      <c r="C340" s="64"/>
    </row>
    <row r="341" spans="3:3" x14ac:dyDescent="0.25">
      <c r="C341" s="64"/>
    </row>
    <row r="342" spans="3:3" x14ac:dyDescent="0.25">
      <c r="C342" s="64"/>
    </row>
    <row r="343" spans="3:3" x14ac:dyDescent="0.25">
      <c r="C343" s="64"/>
    </row>
    <row r="344" spans="3:3" x14ac:dyDescent="0.25">
      <c r="C344" s="64"/>
    </row>
    <row r="345" spans="3:3" x14ac:dyDescent="0.25">
      <c r="C345" s="64"/>
    </row>
    <row r="346" spans="3:3" x14ac:dyDescent="0.25">
      <c r="C346" s="64"/>
    </row>
    <row r="347" spans="3:3" x14ac:dyDescent="0.25">
      <c r="C347" s="64"/>
    </row>
    <row r="348" spans="3:3" x14ac:dyDescent="0.25">
      <c r="C348" s="64"/>
    </row>
    <row r="349" spans="3:3" x14ac:dyDescent="0.25">
      <c r="C349" s="64"/>
    </row>
    <row r="350" spans="3:3" x14ac:dyDescent="0.25">
      <c r="C350" s="64"/>
    </row>
    <row r="351" spans="3:3" x14ac:dyDescent="0.25">
      <c r="C351" s="64"/>
    </row>
    <row r="352" spans="3:3" x14ac:dyDescent="0.25">
      <c r="C352" s="64"/>
    </row>
    <row r="353" spans="3:3" x14ac:dyDescent="0.25">
      <c r="C353" s="64"/>
    </row>
    <row r="354" spans="3:3" x14ac:dyDescent="0.25">
      <c r="C354" s="64"/>
    </row>
    <row r="355" spans="3:3" x14ac:dyDescent="0.25">
      <c r="C355" s="64"/>
    </row>
    <row r="356" spans="3:3" x14ac:dyDescent="0.25">
      <c r="C356" s="64"/>
    </row>
    <row r="357" spans="3:3" x14ac:dyDescent="0.25">
      <c r="C357" s="64"/>
    </row>
    <row r="358" spans="3:3" x14ac:dyDescent="0.25">
      <c r="C358" s="64"/>
    </row>
    <row r="359" spans="3:3" x14ac:dyDescent="0.25">
      <c r="C359" s="64"/>
    </row>
    <row r="360" spans="3:3" x14ac:dyDescent="0.25">
      <c r="C360" s="64"/>
    </row>
    <row r="361" spans="3:3" x14ac:dyDescent="0.25">
      <c r="C361" s="64"/>
    </row>
    <row r="362" spans="3:3" x14ac:dyDescent="0.25">
      <c r="C362" s="64"/>
    </row>
    <row r="363" spans="3:3" x14ac:dyDescent="0.25">
      <c r="C363" s="64"/>
    </row>
    <row r="364" spans="3:3" x14ac:dyDescent="0.25">
      <c r="C364" s="64"/>
    </row>
    <row r="365" spans="3:3" x14ac:dyDescent="0.25">
      <c r="C365" s="64"/>
    </row>
    <row r="366" spans="3:3" x14ac:dyDescent="0.25">
      <c r="C366" s="64"/>
    </row>
    <row r="367" spans="3:3" x14ac:dyDescent="0.25">
      <c r="C367" s="64"/>
    </row>
    <row r="368" spans="3:3" x14ac:dyDescent="0.25">
      <c r="C368" s="64"/>
    </row>
    <row r="369" spans="3:3" x14ac:dyDescent="0.25">
      <c r="C369" s="64"/>
    </row>
    <row r="370" spans="3:3" x14ac:dyDescent="0.25">
      <c r="C370" s="64"/>
    </row>
    <row r="371" spans="3:3" x14ac:dyDescent="0.25">
      <c r="C371" s="64"/>
    </row>
    <row r="372" spans="3:3" x14ac:dyDescent="0.25">
      <c r="C372" s="64"/>
    </row>
    <row r="373" spans="3:3" x14ac:dyDescent="0.25">
      <c r="C373" s="64"/>
    </row>
    <row r="374" spans="3:3" x14ac:dyDescent="0.25">
      <c r="C374" s="64"/>
    </row>
    <row r="375" spans="3:3" x14ac:dyDescent="0.25">
      <c r="C375" s="64"/>
    </row>
    <row r="376" spans="3:3" x14ac:dyDescent="0.25">
      <c r="C376" s="64"/>
    </row>
    <row r="377" spans="3:3" x14ac:dyDescent="0.25">
      <c r="C377" s="64"/>
    </row>
    <row r="378" spans="3:3" x14ac:dyDescent="0.25">
      <c r="C378" s="64"/>
    </row>
    <row r="379" spans="3:3" x14ac:dyDescent="0.25">
      <c r="C379" s="64"/>
    </row>
    <row r="380" spans="3:3" x14ac:dyDescent="0.25">
      <c r="C380" s="64"/>
    </row>
    <row r="381" spans="3:3" x14ac:dyDescent="0.25">
      <c r="C381" s="64"/>
    </row>
    <row r="382" spans="3:3" x14ac:dyDescent="0.25">
      <c r="C382" s="64"/>
    </row>
    <row r="383" spans="3:3" x14ac:dyDescent="0.25">
      <c r="C383" s="64"/>
    </row>
    <row r="384" spans="3:3" x14ac:dyDescent="0.25">
      <c r="C384" s="64"/>
    </row>
    <row r="385" spans="3:3" x14ac:dyDescent="0.25">
      <c r="C385" s="64"/>
    </row>
    <row r="386" spans="3:3" x14ac:dyDescent="0.25">
      <c r="C386" s="64"/>
    </row>
    <row r="387" spans="3:3" x14ac:dyDescent="0.25">
      <c r="C387" s="64"/>
    </row>
    <row r="388" spans="3:3" x14ac:dyDescent="0.25">
      <c r="C388" s="64"/>
    </row>
    <row r="389" spans="3:3" x14ac:dyDescent="0.25">
      <c r="C389" s="64"/>
    </row>
    <row r="390" spans="3:3" x14ac:dyDescent="0.25">
      <c r="C390" s="64"/>
    </row>
    <row r="391" spans="3:3" x14ac:dyDescent="0.25">
      <c r="C391" s="64"/>
    </row>
    <row r="392" spans="3:3" x14ac:dyDescent="0.25">
      <c r="C392" s="64"/>
    </row>
    <row r="393" spans="3:3" x14ac:dyDescent="0.25">
      <c r="C393" s="64"/>
    </row>
    <row r="394" spans="3:3" x14ac:dyDescent="0.25">
      <c r="C394" s="64"/>
    </row>
    <row r="395" spans="3:3" x14ac:dyDescent="0.25">
      <c r="C395" s="64"/>
    </row>
    <row r="396" spans="3:3" x14ac:dyDescent="0.25">
      <c r="C396" s="64"/>
    </row>
    <row r="397" spans="3:3" x14ac:dyDescent="0.25">
      <c r="C397" s="64"/>
    </row>
    <row r="398" spans="3:3" x14ac:dyDescent="0.25">
      <c r="C398" s="64"/>
    </row>
    <row r="399" spans="3:3" x14ac:dyDescent="0.25">
      <c r="C399" s="64"/>
    </row>
    <row r="400" spans="3:3" x14ac:dyDescent="0.25">
      <c r="C400" s="64"/>
    </row>
    <row r="401" spans="3:3" x14ac:dyDescent="0.25">
      <c r="C401" s="64"/>
    </row>
    <row r="402" spans="3:3" x14ac:dyDescent="0.25">
      <c r="C402" s="64"/>
    </row>
    <row r="403" spans="3:3" x14ac:dyDescent="0.25">
      <c r="C403" s="64"/>
    </row>
    <row r="404" spans="3:3" x14ac:dyDescent="0.25">
      <c r="C404" s="64"/>
    </row>
    <row r="405" spans="3:3" x14ac:dyDescent="0.25">
      <c r="C405" s="64"/>
    </row>
    <row r="406" spans="3:3" x14ac:dyDescent="0.25">
      <c r="C406" s="64"/>
    </row>
    <row r="407" spans="3:3" x14ac:dyDescent="0.25">
      <c r="C407" s="64"/>
    </row>
    <row r="408" spans="3:3" x14ac:dyDescent="0.25">
      <c r="C408" s="64"/>
    </row>
    <row r="409" spans="3:3" x14ac:dyDescent="0.25">
      <c r="C409" s="64"/>
    </row>
    <row r="410" spans="3:3" x14ac:dyDescent="0.25">
      <c r="C410" s="64"/>
    </row>
    <row r="411" spans="3:3" x14ac:dyDescent="0.25">
      <c r="C411" s="64"/>
    </row>
    <row r="412" spans="3:3" x14ac:dyDescent="0.25">
      <c r="C412" s="64"/>
    </row>
    <row r="413" spans="3:3" x14ac:dyDescent="0.25">
      <c r="C413" s="64"/>
    </row>
    <row r="414" spans="3:3" x14ac:dyDescent="0.25">
      <c r="C414" s="64"/>
    </row>
    <row r="415" spans="3:3" x14ac:dyDescent="0.25">
      <c r="C415" s="64"/>
    </row>
    <row r="416" spans="3:3" x14ac:dyDescent="0.25">
      <c r="C416" s="64"/>
    </row>
    <row r="417" spans="3:3" x14ac:dyDescent="0.25">
      <c r="C417" s="64"/>
    </row>
    <row r="418" spans="3:3" x14ac:dyDescent="0.25">
      <c r="C418" s="64"/>
    </row>
    <row r="419" spans="3:3" x14ac:dyDescent="0.25">
      <c r="C419" s="64"/>
    </row>
    <row r="420" spans="3:3" x14ac:dyDescent="0.25">
      <c r="C420" s="64"/>
    </row>
    <row r="421" spans="3:3" x14ac:dyDescent="0.25">
      <c r="C421" s="64"/>
    </row>
    <row r="422" spans="3:3" x14ac:dyDescent="0.25">
      <c r="C422" s="64"/>
    </row>
    <row r="423" spans="3:3" x14ac:dyDescent="0.25">
      <c r="C423" s="64"/>
    </row>
    <row r="424" spans="3:3" x14ac:dyDescent="0.25">
      <c r="C424" s="64"/>
    </row>
    <row r="425" spans="3:3" x14ac:dyDescent="0.25">
      <c r="C425" s="64"/>
    </row>
    <row r="426" spans="3:3" x14ac:dyDescent="0.25">
      <c r="C426" s="64"/>
    </row>
    <row r="427" spans="3:3" x14ac:dyDescent="0.25">
      <c r="C427" s="64"/>
    </row>
    <row r="428" spans="3:3" x14ac:dyDescent="0.25">
      <c r="C428" s="64"/>
    </row>
    <row r="429" spans="3:3" x14ac:dyDescent="0.25">
      <c r="C429" s="64"/>
    </row>
    <row r="430" spans="3:3" x14ac:dyDescent="0.25">
      <c r="C430" s="64"/>
    </row>
    <row r="431" spans="3:3" x14ac:dyDescent="0.25">
      <c r="C431" s="64"/>
    </row>
    <row r="432" spans="3:3" x14ac:dyDescent="0.25">
      <c r="C432" s="64"/>
    </row>
    <row r="433" spans="3:3" x14ac:dyDescent="0.25">
      <c r="C433" s="64"/>
    </row>
    <row r="434" spans="3:3" x14ac:dyDescent="0.25">
      <c r="C434" s="64"/>
    </row>
    <row r="435" spans="3:3" x14ac:dyDescent="0.25">
      <c r="C435" s="64"/>
    </row>
    <row r="436" spans="3:3" x14ac:dyDescent="0.25">
      <c r="C436" s="64"/>
    </row>
    <row r="437" spans="3:3" x14ac:dyDescent="0.25">
      <c r="C437" s="64"/>
    </row>
    <row r="438" spans="3:3" x14ac:dyDescent="0.25">
      <c r="C438" s="64"/>
    </row>
    <row r="439" spans="3:3" x14ac:dyDescent="0.25">
      <c r="C439" s="64"/>
    </row>
    <row r="440" spans="3:3" x14ac:dyDescent="0.25">
      <c r="C440" s="64"/>
    </row>
    <row r="441" spans="3:3" x14ac:dyDescent="0.25">
      <c r="C441" s="64"/>
    </row>
    <row r="442" spans="3:3" x14ac:dyDescent="0.25">
      <c r="C442" s="64"/>
    </row>
    <row r="443" spans="3:3" x14ac:dyDescent="0.25">
      <c r="C443" s="64"/>
    </row>
    <row r="444" spans="3:3" x14ac:dyDescent="0.25">
      <c r="C444" s="64"/>
    </row>
    <row r="445" spans="3:3" x14ac:dyDescent="0.25">
      <c r="C445" s="64"/>
    </row>
    <row r="446" spans="3:3" x14ac:dyDescent="0.25">
      <c r="C446" s="64"/>
    </row>
    <row r="447" spans="3:3" x14ac:dyDescent="0.25">
      <c r="C447" s="64"/>
    </row>
    <row r="448" spans="3:3" x14ac:dyDescent="0.25">
      <c r="C448" s="64"/>
    </row>
    <row r="449" spans="3:3" x14ac:dyDescent="0.25">
      <c r="C449" s="64"/>
    </row>
    <row r="450" spans="3:3" x14ac:dyDescent="0.25">
      <c r="C450" s="64"/>
    </row>
    <row r="451" spans="3:3" x14ac:dyDescent="0.25">
      <c r="C451" s="64"/>
    </row>
    <row r="452" spans="3:3" x14ac:dyDescent="0.25">
      <c r="C452" s="64"/>
    </row>
    <row r="453" spans="3:3" x14ac:dyDescent="0.25">
      <c r="C453" s="64"/>
    </row>
    <row r="454" spans="3:3" x14ac:dyDescent="0.25">
      <c r="C454" s="64"/>
    </row>
    <row r="455" spans="3:3" x14ac:dyDescent="0.25">
      <c r="C455" s="64"/>
    </row>
    <row r="456" spans="3:3" x14ac:dyDescent="0.25">
      <c r="C456" s="64"/>
    </row>
    <row r="457" spans="3:3" x14ac:dyDescent="0.25">
      <c r="C457" s="64"/>
    </row>
    <row r="458" spans="3:3" x14ac:dyDescent="0.25">
      <c r="C458" s="64"/>
    </row>
    <row r="459" spans="3:3" x14ac:dyDescent="0.25">
      <c r="C459" s="64"/>
    </row>
    <row r="460" spans="3:3" x14ac:dyDescent="0.25">
      <c r="C460" s="64"/>
    </row>
    <row r="461" spans="3:3" x14ac:dyDescent="0.25">
      <c r="C461" s="64"/>
    </row>
    <row r="462" spans="3:3" x14ac:dyDescent="0.25">
      <c r="C462" s="64"/>
    </row>
    <row r="463" spans="3:3" x14ac:dyDescent="0.25">
      <c r="C463" s="64"/>
    </row>
    <row r="464" spans="3:3" x14ac:dyDescent="0.25">
      <c r="C464" s="64"/>
    </row>
    <row r="465" spans="3:3" x14ac:dyDescent="0.25">
      <c r="C465" s="64"/>
    </row>
    <row r="466" spans="3:3" x14ac:dyDescent="0.25">
      <c r="C466" s="64"/>
    </row>
    <row r="467" spans="3:3" x14ac:dyDescent="0.25">
      <c r="C467" s="64"/>
    </row>
    <row r="468" spans="3:3" x14ac:dyDescent="0.25">
      <c r="C468" s="64"/>
    </row>
    <row r="469" spans="3:3" x14ac:dyDescent="0.25">
      <c r="C469" s="64"/>
    </row>
    <row r="470" spans="3:3" x14ac:dyDescent="0.25">
      <c r="C470" s="64"/>
    </row>
    <row r="471" spans="3:3" x14ac:dyDescent="0.25">
      <c r="C471" s="64"/>
    </row>
    <row r="472" spans="3:3" x14ac:dyDescent="0.25">
      <c r="C472" s="64"/>
    </row>
    <row r="473" spans="3:3" x14ac:dyDescent="0.25">
      <c r="C473" s="64"/>
    </row>
    <row r="474" spans="3:3" x14ac:dyDescent="0.25">
      <c r="C474" s="64"/>
    </row>
    <row r="475" spans="3:3" x14ac:dyDescent="0.25">
      <c r="C475" s="64"/>
    </row>
    <row r="476" spans="3:3" x14ac:dyDescent="0.25">
      <c r="C476" s="64"/>
    </row>
    <row r="477" spans="3:3" x14ac:dyDescent="0.25">
      <c r="C477" s="64"/>
    </row>
    <row r="478" spans="3:3" x14ac:dyDescent="0.25">
      <c r="C478" s="64"/>
    </row>
    <row r="479" spans="3:3" x14ac:dyDescent="0.25">
      <c r="C479" s="64"/>
    </row>
    <row r="480" spans="3:3" x14ac:dyDescent="0.25">
      <c r="C480" s="64"/>
    </row>
    <row r="481" spans="3:3" x14ac:dyDescent="0.25">
      <c r="C481" s="64"/>
    </row>
    <row r="482" spans="3:3" x14ac:dyDescent="0.25">
      <c r="C482" s="64"/>
    </row>
    <row r="483" spans="3:3" x14ac:dyDescent="0.25">
      <c r="C483" s="64"/>
    </row>
    <row r="484" spans="3:3" x14ac:dyDescent="0.25">
      <c r="C484" s="64"/>
    </row>
    <row r="485" spans="3:3" x14ac:dyDescent="0.25">
      <c r="C485" s="64"/>
    </row>
    <row r="486" spans="3:3" x14ac:dyDescent="0.25">
      <c r="C486" s="64"/>
    </row>
    <row r="487" spans="3:3" x14ac:dyDescent="0.25">
      <c r="C487" s="64"/>
    </row>
    <row r="488" spans="3:3" x14ac:dyDescent="0.25">
      <c r="C488" s="64"/>
    </row>
    <row r="489" spans="3:3" x14ac:dyDescent="0.25">
      <c r="C489" s="64"/>
    </row>
    <row r="490" spans="3:3" x14ac:dyDescent="0.25">
      <c r="C490" s="64"/>
    </row>
    <row r="491" spans="3:3" x14ac:dyDescent="0.25">
      <c r="C491" s="64"/>
    </row>
    <row r="492" spans="3:3" x14ac:dyDescent="0.25">
      <c r="C492" s="64"/>
    </row>
    <row r="493" spans="3:3" x14ac:dyDescent="0.25">
      <c r="C493" s="64"/>
    </row>
    <row r="494" spans="3:3" x14ac:dyDescent="0.25">
      <c r="C494" s="64"/>
    </row>
    <row r="495" spans="3:3" x14ac:dyDescent="0.25">
      <c r="C495" s="64"/>
    </row>
    <row r="496" spans="3:3" x14ac:dyDescent="0.25">
      <c r="C496" s="64"/>
    </row>
    <row r="497" spans="3:3" x14ac:dyDescent="0.25">
      <c r="C497" s="64"/>
    </row>
    <row r="498" spans="3:3" x14ac:dyDescent="0.25">
      <c r="C498" s="64"/>
    </row>
    <row r="499" spans="3:3" x14ac:dyDescent="0.25">
      <c r="C499" s="64"/>
    </row>
    <row r="500" spans="3:3" x14ac:dyDescent="0.25">
      <c r="C500" s="64"/>
    </row>
    <row r="501" spans="3:3" x14ac:dyDescent="0.25">
      <c r="C501" s="64"/>
    </row>
    <row r="502" spans="3:3" x14ac:dyDescent="0.25">
      <c r="C502" s="64"/>
    </row>
    <row r="503" spans="3:3" x14ac:dyDescent="0.25">
      <c r="C503" s="64"/>
    </row>
    <row r="504" spans="3:3" x14ac:dyDescent="0.25">
      <c r="C504" s="64"/>
    </row>
    <row r="505" spans="3:3" x14ac:dyDescent="0.25">
      <c r="C505" s="64"/>
    </row>
    <row r="506" spans="3:3" x14ac:dyDescent="0.25">
      <c r="C506" s="64"/>
    </row>
    <row r="507" spans="3:3" x14ac:dyDescent="0.25">
      <c r="C507" s="64"/>
    </row>
    <row r="508" spans="3:3" x14ac:dyDescent="0.25">
      <c r="C508" s="64"/>
    </row>
    <row r="509" spans="3:3" x14ac:dyDescent="0.25">
      <c r="C509" s="64"/>
    </row>
    <row r="510" spans="3:3" x14ac:dyDescent="0.25">
      <c r="C510" s="64"/>
    </row>
    <row r="511" spans="3:3" x14ac:dyDescent="0.25">
      <c r="C511" s="64"/>
    </row>
    <row r="512" spans="3:3" x14ac:dyDescent="0.25">
      <c r="C512" s="64"/>
    </row>
    <row r="513" spans="3:3" x14ac:dyDescent="0.25">
      <c r="C513" s="64"/>
    </row>
    <row r="514" spans="3:3" x14ac:dyDescent="0.25">
      <c r="C514" s="64"/>
    </row>
    <row r="515" spans="3:3" x14ac:dyDescent="0.25">
      <c r="C515" s="64"/>
    </row>
    <row r="516" spans="3:3" x14ac:dyDescent="0.25">
      <c r="C516" s="64"/>
    </row>
    <row r="517" spans="3:3" x14ac:dyDescent="0.25">
      <c r="C517" s="64"/>
    </row>
    <row r="518" spans="3:3" x14ac:dyDescent="0.25">
      <c r="C518" s="64"/>
    </row>
    <row r="519" spans="3:3" x14ac:dyDescent="0.25">
      <c r="C519" s="64"/>
    </row>
    <row r="520" spans="3:3" x14ac:dyDescent="0.25">
      <c r="C520" s="64"/>
    </row>
    <row r="521" spans="3:3" x14ac:dyDescent="0.25">
      <c r="C521" s="64"/>
    </row>
    <row r="522" spans="3:3" x14ac:dyDescent="0.25">
      <c r="C522" s="64"/>
    </row>
    <row r="523" spans="3:3" x14ac:dyDescent="0.25">
      <c r="C523" s="64"/>
    </row>
    <row r="524" spans="3:3" x14ac:dyDescent="0.25">
      <c r="C524" s="64"/>
    </row>
    <row r="525" spans="3:3" x14ac:dyDescent="0.25">
      <c r="C525" s="64"/>
    </row>
    <row r="526" spans="3:3" x14ac:dyDescent="0.25">
      <c r="C526" s="64"/>
    </row>
    <row r="527" spans="3:3" x14ac:dyDescent="0.25">
      <c r="C527" s="64"/>
    </row>
    <row r="528" spans="3:3" x14ac:dyDescent="0.25">
      <c r="C528" s="64"/>
    </row>
    <row r="529" spans="3:3" x14ac:dyDescent="0.25">
      <c r="C529" s="64"/>
    </row>
    <row r="530" spans="3:3" x14ac:dyDescent="0.25">
      <c r="C530" s="64"/>
    </row>
    <row r="531" spans="3:3" x14ac:dyDescent="0.25">
      <c r="C531" s="64"/>
    </row>
    <row r="532" spans="3:3" x14ac:dyDescent="0.25">
      <c r="C532" s="64"/>
    </row>
    <row r="533" spans="3:3" x14ac:dyDescent="0.25">
      <c r="C533" s="64"/>
    </row>
    <row r="534" spans="3:3" x14ac:dyDescent="0.25">
      <c r="C534" s="64"/>
    </row>
    <row r="535" spans="3:3" x14ac:dyDescent="0.25">
      <c r="C535" s="64"/>
    </row>
    <row r="536" spans="3:3" x14ac:dyDescent="0.25">
      <c r="C536" s="64"/>
    </row>
    <row r="537" spans="3:3" x14ac:dyDescent="0.25">
      <c r="C537" s="64"/>
    </row>
    <row r="538" spans="3:3" x14ac:dyDescent="0.25">
      <c r="C538" s="64"/>
    </row>
    <row r="539" spans="3:3" x14ac:dyDescent="0.25">
      <c r="C539" s="64"/>
    </row>
    <row r="540" spans="3:3" x14ac:dyDescent="0.25">
      <c r="C540" s="64"/>
    </row>
    <row r="541" spans="3:3" x14ac:dyDescent="0.25">
      <c r="C541" s="64"/>
    </row>
    <row r="542" spans="3:3" x14ac:dyDescent="0.25">
      <c r="C542" s="64"/>
    </row>
    <row r="543" spans="3:3" x14ac:dyDescent="0.25">
      <c r="C543" s="64"/>
    </row>
    <row r="544" spans="3:3" x14ac:dyDescent="0.25">
      <c r="C544" s="64"/>
    </row>
    <row r="545" spans="3:3" x14ac:dyDescent="0.25">
      <c r="C545" s="64"/>
    </row>
    <row r="546" spans="3:3" x14ac:dyDescent="0.25">
      <c r="C546" s="64"/>
    </row>
    <row r="547" spans="3:3" x14ac:dyDescent="0.25">
      <c r="C547" s="64"/>
    </row>
    <row r="548" spans="3:3" x14ac:dyDescent="0.25">
      <c r="C548" s="64"/>
    </row>
    <row r="549" spans="3:3" x14ac:dyDescent="0.25">
      <c r="C549" s="64"/>
    </row>
    <row r="550" spans="3:3" x14ac:dyDescent="0.25">
      <c r="C550" s="64"/>
    </row>
    <row r="551" spans="3:3" x14ac:dyDescent="0.25">
      <c r="C551" s="64"/>
    </row>
    <row r="552" spans="3:3" x14ac:dyDescent="0.25">
      <c r="C552" s="64"/>
    </row>
    <row r="553" spans="3:3" x14ac:dyDescent="0.25">
      <c r="C553" s="64"/>
    </row>
    <row r="554" spans="3:3" x14ac:dyDescent="0.25">
      <c r="C554" s="64"/>
    </row>
    <row r="555" spans="3:3" x14ac:dyDescent="0.25">
      <c r="C555" s="64"/>
    </row>
    <row r="556" spans="3:3" x14ac:dyDescent="0.25">
      <c r="C556" s="64"/>
    </row>
    <row r="557" spans="3:3" x14ac:dyDescent="0.25">
      <c r="C557" s="64"/>
    </row>
    <row r="558" spans="3:3" x14ac:dyDescent="0.25">
      <c r="C558" s="64"/>
    </row>
    <row r="559" spans="3:3" x14ac:dyDescent="0.25">
      <c r="C559" s="64"/>
    </row>
    <row r="560" spans="3:3" x14ac:dyDescent="0.25">
      <c r="C560" s="64"/>
    </row>
    <row r="561" spans="3:3" x14ac:dyDescent="0.25">
      <c r="C561" s="64"/>
    </row>
    <row r="562" spans="3:3" x14ac:dyDescent="0.25">
      <c r="C562" s="64"/>
    </row>
    <row r="563" spans="3:3" x14ac:dyDescent="0.25">
      <c r="C563" s="64"/>
    </row>
    <row r="564" spans="3:3" x14ac:dyDescent="0.25">
      <c r="C564" s="64"/>
    </row>
    <row r="565" spans="3:3" x14ac:dyDescent="0.25">
      <c r="C565" s="64"/>
    </row>
    <row r="566" spans="3:3" x14ac:dyDescent="0.25">
      <c r="C566" s="64"/>
    </row>
    <row r="567" spans="3:3" x14ac:dyDescent="0.25">
      <c r="C567" s="64"/>
    </row>
    <row r="568" spans="3:3" x14ac:dyDescent="0.25">
      <c r="C568" s="64"/>
    </row>
    <row r="569" spans="3:3" x14ac:dyDescent="0.25">
      <c r="C569" s="64"/>
    </row>
    <row r="570" spans="3:3" x14ac:dyDescent="0.25">
      <c r="C570" s="64"/>
    </row>
    <row r="571" spans="3:3" x14ac:dyDescent="0.25">
      <c r="C571" s="64"/>
    </row>
    <row r="572" spans="3:3" x14ac:dyDescent="0.25">
      <c r="C572" s="64"/>
    </row>
    <row r="573" spans="3:3" x14ac:dyDescent="0.25">
      <c r="C573" s="64"/>
    </row>
    <row r="574" spans="3:3" x14ac:dyDescent="0.25">
      <c r="C574" s="64"/>
    </row>
    <row r="575" spans="3:3" x14ac:dyDescent="0.25">
      <c r="C575" s="64"/>
    </row>
    <row r="576" spans="3:3" x14ac:dyDescent="0.25">
      <c r="C576" s="64"/>
    </row>
    <row r="577" spans="3:3" x14ac:dyDescent="0.25">
      <c r="C577" s="64"/>
    </row>
    <row r="578" spans="3:3" x14ac:dyDescent="0.25">
      <c r="C578" s="64"/>
    </row>
    <row r="579" spans="3:3" x14ac:dyDescent="0.25">
      <c r="C579" s="64"/>
    </row>
    <row r="580" spans="3:3" x14ac:dyDescent="0.25">
      <c r="C580" s="64"/>
    </row>
    <row r="581" spans="3:3" x14ac:dyDescent="0.25">
      <c r="C581" s="64"/>
    </row>
    <row r="582" spans="3:3" x14ac:dyDescent="0.25">
      <c r="C582" s="64"/>
    </row>
    <row r="583" spans="3:3" x14ac:dyDescent="0.25">
      <c r="C583" s="64"/>
    </row>
    <row r="584" spans="3:3" x14ac:dyDescent="0.25">
      <c r="C584" s="64"/>
    </row>
    <row r="585" spans="3:3" x14ac:dyDescent="0.25">
      <c r="C585" s="64"/>
    </row>
    <row r="586" spans="3:3" x14ac:dyDescent="0.25">
      <c r="C586" s="64"/>
    </row>
    <row r="587" spans="3:3" x14ac:dyDescent="0.25">
      <c r="C587" s="64"/>
    </row>
    <row r="588" spans="3:3" x14ac:dyDescent="0.25">
      <c r="C588" s="64"/>
    </row>
    <row r="589" spans="3:3" x14ac:dyDescent="0.25">
      <c r="C589" s="64"/>
    </row>
    <row r="590" spans="3:3" x14ac:dyDescent="0.25">
      <c r="C590" s="64"/>
    </row>
    <row r="591" spans="3:3" x14ac:dyDescent="0.25">
      <c r="C591" s="64"/>
    </row>
    <row r="592" spans="3:3" x14ac:dyDescent="0.25">
      <c r="C592" s="64"/>
    </row>
    <row r="593" spans="3:3" x14ac:dyDescent="0.25">
      <c r="C593" s="64"/>
    </row>
    <row r="594" spans="3:3" x14ac:dyDescent="0.25">
      <c r="C594" s="64"/>
    </row>
    <row r="595" spans="3:3" x14ac:dyDescent="0.25">
      <c r="C595" s="64"/>
    </row>
    <row r="596" spans="3:3" x14ac:dyDescent="0.25">
      <c r="C596" s="64"/>
    </row>
    <row r="597" spans="3:3" x14ac:dyDescent="0.25">
      <c r="C597" s="64"/>
    </row>
    <row r="598" spans="3:3" x14ac:dyDescent="0.25">
      <c r="C598" s="64"/>
    </row>
    <row r="599" spans="3:3" x14ac:dyDescent="0.25">
      <c r="C599" s="64"/>
    </row>
    <row r="600" spans="3:3" x14ac:dyDescent="0.25">
      <c r="C600" s="64"/>
    </row>
    <row r="601" spans="3:3" x14ac:dyDescent="0.25">
      <c r="C601" s="64"/>
    </row>
    <row r="602" spans="3:3" x14ac:dyDescent="0.25">
      <c r="C602" s="64"/>
    </row>
    <row r="603" spans="3:3" x14ac:dyDescent="0.25">
      <c r="C603" s="64"/>
    </row>
    <row r="604" spans="3:3" x14ac:dyDescent="0.25">
      <c r="C604" s="64"/>
    </row>
    <row r="605" spans="3:3" x14ac:dyDescent="0.25">
      <c r="C605" s="64"/>
    </row>
    <row r="606" spans="3:3" x14ac:dyDescent="0.25">
      <c r="C606" s="64"/>
    </row>
    <row r="607" spans="3:3" x14ac:dyDescent="0.25">
      <c r="C607" s="64"/>
    </row>
    <row r="608" spans="3:3" x14ac:dyDescent="0.25">
      <c r="C608" s="64"/>
    </row>
    <row r="609" spans="3:3" x14ac:dyDescent="0.25">
      <c r="C609" s="64"/>
    </row>
    <row r="610" spans="3:3" x14ac:dyDescent="0.25">
      <c r="C610" s="64"/>
    </row>
    <row r="611" spans="3:3" x14ac:dyDescent="0.25">
      <c r="C611" s="64"/>
    </row>
    <row r="612" spans="3:3" x14ac:dyDescent="0.25">
      <c r="C612" s="64"/>
    </row>
    <row r="613" spans="3:3" x14ac:dyDescent="0.25">
      <c r="C613" s="64"/>
    </row>
    <row r="614" spans="3:3" x14ac:dyDescent="0.25">
      <c r="C614" s="64"/>
    </row>
    <row r="615" spans="3:3" x14ac:dyDescent="0.25">
      <c r="C615" s="64"/>
    </row>
    <row r="616" spans="3:3" x14ac:dyDescent="0.25">
      <c r="C616" s="64"/>
    </row>
    <row r="617" spans="3:3" x14ac:dyDescent="0.25">
      <c r="C617" s="64"/>
    </row>
    <row r="618" spans="3:3" x14ac:dyDescent="0.25">
      <c r="C618" s="64"/>
    </row>
    <row r="619" spans="3:3" x14ac:dyDescent="0.25">
      <c r="C619" s="64"/>
    </row>
    <row r="620" spans="3:3" x14ac:dyDescent="0.25">
      <c r="C620" s="64"/>
    </row>
    <row r="621" spans="3:3" x14ac:dyDescent="0.25">
      <c r="C621" s="64"/>
    </row>
    <row r="622" spans="3:3" x14ac:dyDescent="0.25">
      <c r="C622" s="64"/>
    </row>
    <row r="623" spans="3:3" x14ac:dyDescent="0.25">
      <c r="C623" s="64"/>
    </row>
    <row r="624" spans="3:3" x14ac:dyDescent="0.25">
      <c r="C624" s="64"/>
    </row>
    <row r="625" spans="3:3" x14ac:dyDescent="0.25">
      <c r="C625" s="64"/>
    </row>
    <row r="626" spans="3:3" x14ac:dyDescent="0.25">
      <c r="C626" s="64"/>
    </row>
    <row r="627" spans="3:3" x14ac:dyDescent="0.25">
      <c r="C627" s="64"/>
    </row>
    <row r="628" spans="3:3" x14ac:dyDescent="0.25">
      <c r="C628" s="64"/>
    </row>
    <row r="629" spans="3:3" x14ac:dyDescent="0.25">
      <c r="C629" s="64"/>
    </row>
    <row r="630" spans="3:3" x14ac:dyDescent="0.25">
      <c r="C630" s="64"/>
    </row>
    <row r="631" spans="3:3" x14ac:dyDescent="0.25">
      <c r="C631" s="64"/>
    </row>
    <row r="632" spans="3:3" x14ac:dyDescent="0.25">
      <c r="C632" s="64"/>
    </row>
    <row r="633" spans="3:3" x14ac:dyDescent="0.25">
      <c r="C633" s="64"/>
    </row>
    <row r="634" spans="3:3" x14ac:dyDescent="0.25">
      <c r="C634" s="64"/>
    </row>
    <row r="635" spans="3:3" x14ac:dyDescent="0.25">
      <c r="C635" s="64"/>
    </row>
    <row r="636" spans="3:3" x14ac:dyDescent="0.25">
      <c r="C636" s="64"/>
    </row>
    <row r="637" spans="3:3" x14ac:dyDescent="0.25">
      <c r="C637" s="64"/>
    </row>
    <row r="638" spans="3:3" x14ac:dyDescent="0.25">
      <c r="C638" s="64"/>
    </row>
    <row r="639" spans="3:3" x14ac:dyDescent="0.25">
      <c r="C639" s="64"/>
    </row>
    <row r="640" spans="3:3" x14ac:dyDescent="0.25">
      <c r="C640" s="64"/>
    </row>
    <row r="641" spans="3:3" x14ac:dyDescent="0.25">
      <c r="C641" s="64"/>
    </row>
    <row r="642" spans="3:3" x14ac:dyDescent="0.25">
      <c r="C642" s="64"/>
    </row>
    <row r="643" spans="3:3" x14ac:dyDescent="0.25">
      <c r="C643" s="64"/>
    </row>
    <row r="644" spans="3:3" x14ac:dyDescent="0.25">
      <c r="C644" s="64"/>
    </row>
    <row r="645" spans="3:3" x14ac:dyDescent="0.25">
      <c r="C645" s="64"/>
    </row>
    <row r="646" spans="3:3" x14ac:dyDescent="0.25">
      <c r="C646" s="64"/>
    </row>
    <row r="647" spans="3:3" x14ac:dyDescent="0.25">
      <c r="C647" s="64"/>
    </row>
    <row r="648" spans="3:3" x14ac:dyDescent="0.25">
      <c r="C648" s="64"/>
    </row>
    <row r="649" spans="3:3" x14ac:dyDescent="0.25">
      <c r="C649" s="64"/>
    </row>
    <row r="650" spans="3:3" x14ac:dyDescent="0.25">
      <c r="C650" s="64"/>
    </row>
    <row r="651" spans="3:3" x14ac:dyDescent="0.25">
      <c r="C651" s="64"/>
    </row>
    <row r="652" spans="3:3" x14ac:dyDescent="0.25">
      <c r="C652" s="64"/>
    </row>
    <row r="653" spans="3:3" x14ac:dyDescent="0.25">
      <c r="C653" s="64"/>
    </row>
    <row r="654" spans="3:3" x14ac:dyDescent="0.25">
      <c r="C654" s="64"/>
    </row>
    <row r="655" spans="3:3" x14ac:dyDescent="0.25">
      <c r="C655" s="64"/>
    </row>
    <row r="656" spans="3:3" x14ac:dyDescent="0.25">
      <c r="C656" s="64"/>
    </row>
    <row r="657" spans="3:3" x14ac:dyDescent="0.25">
      <c r="C657" s="64"/>
    </row>
    <row r="658" spans="3:3" x14ac:dyDescent="0.25">
      <c r="C658" s="64"/>
    </row>
    <row r="659" spans="3:3" x14ac:dyDescent="0.25">
      <c r="C659" s="64"/>
    </row>
    <row r="660" spans="3:3" x14ac:dyDescent="0.25">
      <c r="C660" s="64"/>
    </row>
    <row r="661" spans="3:3" x14ac:dyDescent="0.25">
      <c r="C661" s="64"/>
    </row>
    <row r="662" spans="3:3" x14ac:dyDescent="0.25">
      <c r="C662" s="64"/>
    </row>
    <row r="663" spans="3:3" x14ac:dyDescent="0.25">
      <c r="C663" s="64"/>
    </row>
    <row r="664" spans="3:3" x14ac:dyDescent="0.25">
      <c r="C664" s="64"/>
    </row>
    <row r="665" spans="3:3" x14ac:dyDescent="0.25">
      <c r="C665" s="64"/>
    </row>
    <row r="666" spans="3:3" x14ac:dyDescent="0.25">
      <c r="C666" s="64"/>
    </row>
    <row r="667" spans="3:3" x14ac:dyDescent="0.25">
      <c r="C667" s="64"/>
    </row>
    <row r="668" spans="3:3" x14ac:dyDescent="0.25">
      <c r="C668" s="64"/>
    </row>
    <row r="669" spans="3:3" x14ac:dyDescent="0.25">
      <c r="C669" s="64"/>
    </row>
    <row r="670" spans="3:3" x14ac:dyDescent="0.25">
      <c r="C670" s="64"/>
    </row>
    <row r="671" spans="3:3" x14ac:dyDescent="0.25">
      <c r="C671" s="64"/>
    </row>
    <row r="672" spans="3:3" x14ac:dyDescent="0.25">
      <c r="C672" s="64"/>
    </row>
    <row r="673" spans="3:3" x14ac:dyDescent="0.25">
      <c r="C673" s="64"/>
    </row>
    <row r="674" spans="3:3" x14ac:dyDescent="0.25">
      <c r="C674" s="64"/>
    </row>
    <row r="675" spans="3:3" x14ac:dyDescent="0.25">
      <c r="C675" s="64"/>
    </row>
    <row r="676" spans="3:3" x14ac:dyDescent="0.25">
      <c r="C676" s="64"/>
    </row>
    <row r="677" spans="3:3" x14ac:dyDescent="0.25">
      <c r="C677" s="64"/>
    </row>
    <row r="678" spans="3:3" x14ac:dyDescent="0.25">
      <c r="C678" s="64"/>
    </row>
    <row r="679" spans="3:3" x14ac:dyDescent="0.25">
      <c r="C679" s="64"/>
    </row>
    <row r="680" spans="3:3" x14ac:dyDescent="0.25">
      <c r="C680" s="64"/>
    </row>
    <row r="681" spans="3:3" x14ac:dyDescent="0.25">
      <c r="C681" s="64"/>
    </row>
    <row r="682" spans="3:3" x14ac:dyDescent="0.25">
      <c r="C682" s="64"/>
    </row>
    <row r="683" spans="3:3" x14ac:dyDescent="0.25">
      <c r="C683" s="64"/>
    </row>
    <row r="684" spans="3:3" x14ac:dyDescent="0.25">
      <c r="C684" s="64"/>
    </row>
    <row r="685" spans="3:3" x14ac:dyDescent="0.25">
      <c r="C685" s="64"/>
    </row>
    <row r="686" spans="3:3" x14ac:dyDescent="0.25">
      <c r="C686" s="64"/>
    </row>
    <row r="687" spans="3:3" x14ac:dyDescent="0.25">
      <c r="C687" s="64"/>
    </row>
    <row r="688" spans="3:3" x14ac:dyDescent="0.25">
      <c r="C688" s="64"/>
    </row>
    <row r="689" spans="3:3" x14ac:dyDescent="0.25">
      <c r="C689" s="64"/>
    </row>
    <row r="690" spans="3:3" x14ac:dyDescent="0.25">
      <c r="C690" s="64"/>
    </row>
    <row r="691" spans="3:3" x14ac:dyDescent="0.25">
      <c r="C691" s="64"/>
    </row>
    <row r="692" spans="3:3" x14ac:dyDescent="0.25">
      <c r="C692" s="64"/>
    </row>
    <row r="693" spans="3:3" x14ac:dyDescent="0.25">
      <c r="C693" s="64"/>
    </row>
    <row r="694" spans="3:3" x14ac:dyDescent="0.25">
      <c r="C694" s="64"/>
    </row>
    <row r="695" spans="3:3" x14ac:dyDescent="0.25">
      <c r="C695" s="64"/>
    </row>
    <row r="696" spans="3:3" x14ac:dyDescent="0.25">
      <c r="C696" s="64"/>
    </row>
    <row r="697" spans="3:3" x14ac:dyDescent="0.25">
      <c r="C697" s="64"/>
    </row>
    <row r="698" spans="3:3" x14ac:dyDescent="0.25">
      <c r="C698" s="64"/>
    </row>
    <row r="699" spans="3:3" x14ac:dyDescent="0.25">
      <c r="C699" s="64"/>
    </row>
    <row r="700" spans="3:3" x14ac:dyDescent="0.25">
      <c r="C700" s="64"/>
    </row>
    <row r="701" spans="3:3" x14ac:dyDescent="0.25">
      <c r="C701" s="64"/>
    </row>
    <row r="702" spans="3:3" x14ac:dyDescent="0.25">
      <c r="C702" s="64"/>
    </row>
    <row r="703" spans="3:3" x14ac:dyDescent="0.25">
      <c r="C703" s="64"/>
    </row>
    <row r="704" spans="3:3" x14ac:dyDescent="0.25">
      <c r="C704" s="64"/>
    </row>
    <row r="705" spans="3:3" x14ac:dyDescent="0.25">
      <c r="C705" s="64"/>
    </row>
    <row r="706" spans="3:3" x14ac:dyDescent="0.25">
      <c r="C706" s="64"/>
    </row>
    <row r="707" spans="3:3" x14ac:dyDescent="0.25">
      <c r="C707" s="64"/>
    </row>
    <row r="708" spans="3:3" x14ac:dyDescent="0.25">
      <c r="C708" s="64"/>
    </row>
    <row r="709" spans="3:3" x14ac:dyDescent="0.25">
      <c r="C709" s="64"/>
    </row>
    <row r="710" spans="3:3" x14ac:dyDescent="0.25">
      <c r="C710" s="64"/>
    </row>
    <row r="711" spans="3:3" x14ac:dyDescent="0.25">
      <c r="C711" s="64"/>
    </row>
    <row r="712" spans="3:3" x14ac:dyDescent="0.25">
      <c r="C712" s="64"/>
    </row>
    <row r="713" spans="3:3" x14ac:dyDescent="0.25">
      <c r="C713" s="64"/>
    </row>
    <row r="714" spans="3:3" x14ac:dyDescent="0.25">
      <c r="C714" s="64"/>
    </row>
    <row r="715" spans="3:3" x14ac:dyDescent="0.25">
      <c r="C715" s="64"/>
    </row>
    <row r="716" spans="3:3" x14ac:dyDescent="0.25">
      <c r="C716" s="64"/>
    </row>
    <row r="717" spans="3:3" x14ac:dyDescent="0.25">
      <c r="C717" s="64"/>
    </row>
    <row r="718" spans="3:3" x14ac:dyDescent="0.25">
      <c r="C718" s="64"/>
    </row>
    <row r="719" spans="3:3" x14ac:dyDescent="0.25">
      <c r="C719" s="64"/>
    </row>
    <row r="720" spans="3:3" x14ac:dyDescent="0.25">
      <c r="C720" s="64"/>
    </row>
    <row r="721" spans="3:3" x14ac:dyDescent="0.25">
      <c r="C721" s="64"/>
    </row>
    <row r="722" spans="3:3" x14ac:dyDescent="0.25">
      <c r="C722" s="64"/>
    </row>
    <row r="723" spans="3:3" x14ac:dyDescent="0.25">
      <c r="C723" s="64"/>
    </row>
    <row r="724" spans="3:3" x14ac:dyDescent="0.25">
      <c r="C724" s="64"/>
    </row>
    <row r="725" spans="3:3" x14ac:dyDescent="0.25">
      <c r="C725" s="64"/>
    </row>
    <row r="726" spans="3:3" x14ac:dyDescent="0.25">
      <c r="C726" s="64"/>
    </row>
    <row r="727" spans="3:3" x14ac:dyDescent="0.25">
      <c r="C727" s="64"/>
    </row>
    <row r="728" spans="3:3" x14ac:dyDescent="0.25">
      <c r="C728" s="64"/>
    </row>
    <row r="729" spans="3:3" x14ac:dyDescent="0.25">
      <c r="C729" s="64"/>
    </row>
    <row r="730" spans="3:3" x14ac:dyDescent="0.25">
      <c r="C730" s="64"/>
    </row>
    <row r="731" spans="3:3" x14ac:dyDescent="0.25">
      <c r="C731" s="64"/>
    </row>
    <row r="732" spans="3:3" x14ac:dyDescent="0.25">
      <c r="C732" s="64"/>
    </row>
    <row r="733" spans="3:3" x14ac:dyDescent="0.25">
      <c r="C733" s="64"/>
    </row>
    <row r="734" spans="3:3" x14ac:dyDescent="0.25">
      <c r="C734" s="64"/>
    </row>
    <row r="735" spans="3:3" x14ac:dyDescent="0.25">
      <c r="C735" s="64"/>
    </row>
    <row r="736" spans="3:3" x14ac:dyDescent="0.25">
      <c r="C736" s="64"/>
    </row>
    <row r="737" spans="3:3" x14ac:dyDescent="0.25">
      <c r="C737" s="64"/>
    </row>
    <row r="738" spans="3:3" x14ac:dyDescent="0.25">
      <c r="C738" s="64"/>
    </row>
    <row r="739" spans="3:3" x14ac:dyDescent="0.25">
      <c r="C739" s="64"/>
    </row>
    <row r="740" spans="3:3" x14ac:dyDescent="0.25">
      <c r="C740" s="64"/>
    </row>
    <row r="741" spans="3:3" x14ac:dyDescent="0.25">
      <c r="C741" s="64"/>
    </row>
    <row r="742" spans="3:3" x14ac:dyDescent="0.25">
      <c r="C742" s="64"/>
    </row>
    <row r="743" spans="3:3" x14ac:dyDescent="0.25">
      <c r="C743" s="64"/>
    </row>
    <row r="744" spans="3:3" x14ac:dyDescent="0.25">
      <c r="C744" s="64"/>
    </row>
    <row r="745" spans="3:3" x14ac:dyDescent="0.25">
      <c r="C745" s="64"/>
    </row>
    <row r="746" spans="3:3" x14ac:dyDescent="0.25">
      <c r="C746" s="64"/>
    </row>
    <row r="747" spans="3:3" x14ac:dyDescent="0.25">
      <c r="C747" s="64"/>
    </row>
    <row r="748" spans="3:3" x14ac:dyDescent="0.25">
      <c r="C748" s="64"/>
    </row>
    <row r="749" spans="3:3" x14ac:dyDescent="0.25">
      <c r="C749" s="64"/>
    </row>
    <row r="750" spans="3:3" x14ac:dyDescent="0.25">
      <c r="C750" s="64"/>
    </row>
    <row r="751" spans="3:3" x14ac:dyDescent="0.25">
      <c r="C751" s="64"/>
    </row>
    <row r="752" spans="3:3" x14ac:dyDescent="0.25">
      <c r="C752" s="64"/>
    </row>
    <row r="753" spans="3:3" x14ac:dyDescent="0.25">
      <c r="C753" s="64"/>
    </row>
    <row r="754" spans="3:3" x14ac:dyDescent="0.25">
      <c r="C754" s="64"/>
    </row>
    <row r="755" spans="3:3" x14ac:dyDescent="0.25">
      <c r="C755" s="64"/>
    </row>
    <row r="756" spans="3:3" x14ac:dyDescent="0.25">
      <c r="C756" s="64"/>
    </row>
    <row r="757" spans="3:3" x14ac:dyDescent="0.25">
      <c r="C757" s="64"/>
    </row>
    <row r="758" spans="3:3" x14ac:dyDescent="0.25">
      <c r="C758" s="64"/>
    </row>
    <row r="759" spans="3:3" x14ac:dyDescent="0.25">
      <c r="C759" s="64"/>
    </row>
    <row r="760" spans="3:3" x14ac:dyDescent="0.25">
      <c r="C760" s="64"/>
    </row>
    <row r="761" spans="3:3" x14ac:dyDescent="0.25">
      <c r="C761" s="64"/>
    </row>
    <row r="762" spans="3:3" x14ac:dyDescent="0.25">
      <c r="C762" s="64"/>
    </row>
    <row r="763" spans="3:3" x14ac:dyDescent="0.25">
      <c r="C763" s="64"/>
    </row>
    <row r="764" spans="3:3" x14ac:dyDescent="0.25">
      <c r="C764" s="64"/>
    </row>
    <row r="765" spans="3:3" x14ac:dyDescent="0.25">
      <c r="C765" s="64"/>
    </row>
    <row r="766" spans="3:3" x14ac:dyDescent="0.25">
      <c r="C766" s="64"/>
    </row>
    <row r="767" spans="3:3" x14ac:dyDescent="0.25">
      <c r="C767" s="64"/>
    </row>
    <row r="768" spans="3:3" x14ac:dyDescent="0.25">
      <c r="C768" s="64"/>
    </row>
    <row r="769" spans="3:3" x14ac:dyDescent="0.25">
      <c r="C769" s="64"/>
    </row>
    <row r="770" spans="3:3" x14ac:dyDescent="0.25">
      <c r="C770" s="64"/>
    </row>
    <row r="771" spans="3:3" x14ac:dyDescent="0.25">
      <c r="C771" s="64"/>
    </row>
    <row r="772" spans="3:3" x14ac:dyDescent="0.25">
      <c r="C772" s="64"/>
    </row>
    <row r="773" spans="3:3" x14ac:dyDescent="0.25">
      <c r="C773" s="64"/>
    </row>
    <row r="774" spans="3:3" x14ac:dyDescent="0.25">
      <c r="C774" s="64"/>
    </row>
    <row r="775" spans="3:3" x14ac:dyDescent="0.25">
      <c r="C775" s="64"/>
    </row>
    <row r="776" spans="3:3" x14ac:dyDescent="0.25">
      <c r="C776" s="64"/>
    </row>
    <row r="777" spans="3:3" x14ac:dyDescent="0.25">
      <c r="C777" s="64"/>
    </row>
    <row r="778" spans="3:3" x14ac:dyDescent="0.25">
      <c r="C778" s="64"/>
    </row>
    <row r="779" spans="3:3" x14ac:dyDescent="0.25">
      <c r="C779" s="64"/>
    </row>
    <row r="780" spans="3:3" x14ac:dyDescent="0.25">
      <c r="C780" s="64"/>
    </row>
    <row r="781" spans="3:3" x14ac:dyDescent="0.25">
      <c r="C781" s="64"/>
    </row>
    <row r="782" spans="3:3" x14ac:dyDescent="0.25">
      <c r="C782" s="64"/>
    </row>
    <row r="783" spans="3:3" x14ac:dyDescent="0.25">
      <c r="C783" s="64"/>
    </row>
    <row r="784" spans="3:3" x14ac:dyDescent="0.25">
      <c r="C784" s="64"/>
    </row>
    <row r="785" spans="3:3" x14ac:dyDescent="0.25">
      <c r="C785" s="64"/>
    </row>
    <row r="786" spans="3:3" x14ac:dyDescent="0.25">
      <c r="C786" s="64"/>
    </row>
    <row r="787" spans="3:3" x14ac:dyDescent="0.25">
      <c r="C787" s="64"/>
    </row>
    <row r="788" spans="3:3" x14ac:dyDescent="0.25">
      <c r="C788" s="64"/>
    </row>
    <row r="789" spans="3:3" x14ac:dyDescent="0.25">
      <c r="C789" s="64"/>
    </row>
    <row r="790" spans="3:3" x14ac:dyDescent="0.25">
      <c r="C790" s="64"/>
    </row>
    <row r="791" spans="3:3" x14ac:dyDescent="0.25">
      <c r="C791" s="64"/>
    </row>
    <row r="792" spans="3:3" x14ac:dyDescent="0.25">
      <c r="C792" s="64"/>
    </row>
    <row r="793" spans="3:3" x14ac:dyDescent="0.25">
      <c r="C793" s="64"/>
    </row>
    <row r="794" spans="3:3" x14ac:dyDescent="0.25">
      <c r="C794" s="64"/>
    </row>
    <row r="795" spans="3:3" x14ac:dyDescent="0.25">
      <c r="C795" s="64"/>
    </row>
    <row r="796" spans="3:3" x14ac:dyDescent="0.25">
      <c r="C796" s="64"/>
    </row>
    <row r="797" spans="3:3" x14ac:dyDescent="0.25">
      <c r="C797" s="64"/>
    </row>
    <row r="798" spans="3:3" x14ac:dyDescent="0.25">
      <c r="C798" s="64"/>
    </row>
    <row r="799" spans="3:3" x14ac:dyDescent="0.25">
      <c r="C799" s="64"/>
    </row>
    <row r="800" spans="3:3" x14ac:dyDescent="0.25">
      <c r="C800" s="64"/>
    </row>
    <row r="801" spans="3:3" x14ac:dyDescent="0.25">
      <c r="C801" s="64"/>
    </row>
    <row r="802" spans="3:3" x14ac:dyDescent="0.25">
      <c r="C802" s="64"/>
    </row>
    <row r="803" spans="3:3" x14ac:dyDescent="0.25">
      <c r="C803" s="64"/>
    </row>
    <row r="804" spans="3:3" x14ac:dyDescent="0.25">
      <c r="C804" s="64"/>
    </row>
    <row r="805" spans="3:3" x14ac:dyDescent="0.25">
      <c r="C805" s="64"/>
    </row>
    <row r="806" spans="3:3" x14ac:dyDescent="0.25">
      <c r="C806" s="64"/>
    </row>
    <row r="807" spans="3:3" x14ac:dyDescent="0.25">
      <c r="C807" s="64"/>
    </row>
    <row r="808" spans="3:3" x14ac:dyDescent="0.25">
      <c r="C808" s="64"/>
    </row>
    <row r="809" spans="3:3" x14ac:dyDescent="0.25">
      <c r="C809" s="64"/>
    </row>
    <row r="810" spans="3:3" x14ac:dyDescent="0.25">
      <c r="C810" s="64"/>
    </row>
    <row r="811" spans="3:3" x14ac:dyDescent="0.25">
      <c r="C811" s="64"/>
    </row>
    <row r="812" spans="3:3" x14ac:dyDescent="0.25">
      <c r="C812" s="64"/>
    </row>
    <row r="813" spans="3:3" x14ac:dyDescent="0.25">
      <c r="C813" s="64"/>
    </row>
    <row r="814" spans="3:3" x14ac:dyDescent="0.25">
      <c r="C814" s="64"/>
    </row>
    <row r="815" spans="3:3" x14ac:dyDescent="0.25">
      <c r="C815" s="64"/>
    </row>
    <row r="816" spans="3:3" x14ac:dyDescent="0.25">
      <c r="C816" s="64"/>
    </row>
    <row r="817" spans="3:3" x14ac:dyDescent="0.25">
      <c r="C817" s="64"/>
    </row>
    <row r="818" spans="3:3" x14ac:dyDescent="0.25">
      <c r="C818" s="64"/>
    </row>
    <row r="819" spans="3:3" x14ac:dyDescent="0.25">
      <c r="C819" s="64"/>
    </row>
    <row r="820" spans="3:3" x14ac:dyDescent="0.25">
      <c r="C820" s="64"/>
    </row>
    <row r="821" spans="3:3" x14ac:dyDescent="0.25">
      <c r="C821" s="64"/>
    </row>
    <row r="822" spans="3:3" x14ac:dyDescent="0.25">
      <c r="C822" s="64"/>
    </row>
    <row r="823" spans="3:3" x14ac:dyDescent="0.25">
      <c r="C823" s="64"/>
    </row>
    <row r="824" spans="3:3" x14ac:dyDescent="0.25">
      <c r="C824" s="64"/>
    </row>
    <row r="825" spans="3:3" x14ac:dyDescent="0.25">
      <c r="C825" s="64"/>
    </row>
    <row r="826" spans="3:3" x14ac:dyDescent="0.25">
      <c r="C826" s="64"/>
    </row>
    <row r="827" spans="3:3" x14ac:dyDescent="0.25">
      <c r="C827" s="64"/>
    </row>
    <row r="828" spans="3:3" x14ac:dyDescent="0.25">
      <c r="C828" s="64"/>
    </row>
    <row r="829" spans="3:3" x14ac:dyDescent="0.25">
      <c r="C829" s="64"/>
    </row>
    <row r="830" spans="3:3" x14ac:dyDescent="0.25">
      <c r="C830" s="64"/>
    </row>
    <row r="831" spans="3:3" x14ac:dyDescent="0.25">
      <c r="C831" s="64"/>
    </row>
    <row r="832" spans="3:3" x14ac:dyDescent="0.25">
      <c r="C832" s="64"/>
    </row>
    <row r="833" spans="3:3" x14ac:dyDescent="0.25">
      <c r="C833" s="64"/>
    </row>
    <row r="834" spans="3:3" x14ac:dyDescent="0.25">
      <c r="C834" s="64"/>
    </row>
    <row r="835" spans="3:3" x14ac:dyDescent="0.25">
      <c r="C835" s="64"/>
    </row>
    <row r="836" spans="3:3" x14ac:dyDescent="0.25">
      <c r="C836" s="64"/>
    </row>
    <row r="837" spans="3:3" x14ac:dyDescent="0.25">
      <c r="C837" s="64"/>
    </row>
    <row r="838" spans="3:3" x14ac:dyDescent="0.25">
      <c r="C838" s="64"/>
    </row>
    <row r="839" spans="3:3" x14ac:dyDescent="0.25">
      <c r="C839" s="64"/>
    </row>
    <row r="840" spans="3:3" x14ac:dyDescent="0.25">
      <c r="C840" s="64"/>
    </row>
    <row r="841" spans="3:3" x14ac:dyDescent="0.25">
      <c r="C841" s="64"/>
    </row>
    <row r="842" spans="3:3" x14ac:dyDescent="0.25">
      <c r="C842" s="64"/>
    </row>
    <row r="843" spans="3:3" x14ac:dyDescent="0.25">
      <c r="C843" s="64"/>
    </row>
    <row r="844" spans="3:3" x14ac:dyDescent="0.25">
      <c r="C844" s="64"/>
    </row>
    <row r="845" spans="3:3" x14ac:dyDescent="0.25">
      <c r="C845" s="64"/>
    </row>
    <row r="846" spans="3:3" x14ac:dyDescent="0.25">
      <c r="C846" s="64"/>
    </row>
    <row r="847" spans="3:3" x14ac:dyDescent="0.25">
      <c r="C847" s="64"/>
    </row>
    <row r="848" spans="3:3" x14ac:dyDescent="0.25">
      <c r="C848" s="64"/>
    </row>
    <row r="849" spans="3:3" x14ac:dyDescent="0.25">
      <c r="C849" s="64"/>
    </row>
    <row r="850" spans="3:3" x14ac:dyDescent="0.25">
      <c r="C850" s="64"/>
    </row>
    <row r="851" spans="3:3" x14ac:dyDescent="0.25">
      <c r="C851" s="64"/>
    </row>
    <row r="852" spans="3:3" x14ac:dyDescent="0.25">
      <c r="C852" s="64"/>
    </row>
    <row r="853" spans="3:3" x14ac:dyDescent="0.25">
      <c r="C853" s="64"/>
    </row>
    <row r="854" spans="3:3" x14ac:dyDescent="0.25">
      <c r="C854" s="64"/>
    </row>
    <row r="855" spans="3:3" x14ac:dyDescent="0.25">
      <c r="C855" s="64"/>
    </row>
    <row r="856" spans="3:3" x14ac:dyDescent="0.25">
      <c r="C856" s="64"/>
    </row>
    <row r="857" spans="3:3" x14ac:dyDescent="0.25">
      <c r="C857" s="64"/>
    </row>
    <row r="858" spans="3:3" x14ac:dyDescent="0.25">
      <c r="C858" s="64"/>
    </row>
    <row r="859" spans="3:3" x14ac:dyDescent="0.25">
      <c r="C859" s="64"/>
    </row>
    <row r="860" spans="3:3" x14ac:dyDescent="0.25">
      <c r="C860" s="64"/>
    </row>
    <row r="861" spans="3:3" x14ac:dyDescent="0.25">
      <c r="C861" s="64"/>
    </row>
    <row r="862" spans="3:3" x14ac:dyDescent="0.25">
      <c r="C862" s="64"/>
    </row>
    <row r="863" spans="3:3" x14ac:dyDescent="0.25">
      <c r="C863" s="64"/>
    </row>
    <row r="864" spans="3:3" x14ac:dyDescent="0.25">
      <c r="C864" s="64"/>
    </row>
    <row r="865" spans="3:3" x14ac:dyDescent="0.25">
      <c r="C865" s="64"/>
    </row>
    <row r="866" spans="3:3" x14ac:dyDescent="0.25">
      <c r="C866" s="64"/>
    </row>
    <row r="867" spans="3:3" x14ac:dyDescent="0.25">
      <c r="C867" s="64"/>
    </row>
    <row r="868" spans="3:3" x14ac:dyDescent="0.25">
      <c r="C868" s="64"/>
    </row>
    <row r="869" spans="3:3" x14ac:dyDescent="0.25">
      <c r="C869" s="64"/>
    </row>
    <row r="870" spans="3:3" x14ac:dyDescent="0.25">
      <c r="C870" s="64"/>
    </row>
    <row r="871" spans="3:3" x14ac:dyDescent="0.25">
      <c r="C871" s="64"/>
    </row>
    <row r="872" spans="3:3" x14ac:dyDescent="0.25">
      <c r="C872" s="64"/>
    </row>
    <row r="873" spans="3:3" x14ac:dyDescent="0.25">
      <c r="C873" s="64"/>
    </row>
    <row r="874" spans="3:3" x14ac:dyDescent="0.25">
      <c r="C874" s="64"/>
    </row>
    <row r="875" spans="3:3" x14ac:dyDescent="0.25">
      <c r="C875" s="64"/>
    </row>
    <row r="876" spans="3:3" x14ac:dyDescent="0.25">
      <c r="C876" s="64"/>
    </row>
    <row r="877" spans="3:3" x14ac:dyDescent="0.25">
      <c r="C877" s="64"/>
    </row>
    <row r="878" spans="3:3" x14ac:dyDescent="0.25">
      <c r="C878" s="64"/>
    </row>
    <row r="879" spans="3:3" x14ac:dyDescent="0.25">
      <c r="C879" s="64"/>
    </row>
    <row r="880" spans="3:3" x14ac:dyDescent="0.25">
      <c r="C880" s="64"/>
    </row>
    <row r="881" spans="3:3" x14ac:dyDescent="0.25">
      <c r="C881" s="64"/>
    </row>
    <row r="882" spans="3:3" x14ac:dyDescent="0.25">
      <c r="C882" s="64"/>
    </row>
    <row r="883" spans="3:3" x14ac:dyDescent="0.25">
      <c r="C883" s="64"/>
    </row>
    <row r="884" spans="3:3" x14ac:dyDescent="0.25">
      <c r="C884" s="64"/>
    </row>
    <row r="885" spans="3:3" x14ac:dyDescent="0.25">
      <c r="C885" s="64"/>
    </row>
    <row r="886" spans="3:3" x14ac:dyDescent="0.25">
      <c r="C886" s="64"/>
    </row>
    <row r="887" spans="3:3" x14ac:dyDescent="0.25">
      <c r="C887" s="64"/>
    </row>
    <row r="888" spans="3:3" x14ac:dyDescent="0.25">
      <c r="C888" s="64"/>
    </row>
    <row r="889" spans="3:3" x14ac:dyDescent="0.25">
      <c r="C889" s="64"/>
    </row>
    <row r="890" spans="3:3" x14ac:dyDescent="0.25">
      <c r="C890" s="64"/>
    </row>
    <row r="891" spans="3:3" x14ac:dyDescent="0.25">
      <c r="C891" s="64"/>
    </row>
    <row r="892" spans="3:3" x14ac:dyDescent="0.25">
      <c r="C892" s="64"/>
    </row>
    <row r="893" spans="3:3" x14ac:dyDescent="0.25">
      <c r="C893" s="64"/>
    </row>
    <row r="894" spans="3:3" x14ac:dyDescent="0.25">
      <c r="C894" s="64"/>
    </row>
    <row r="895" spans="3:3" x14ac:dyDescent="0.25">
      <c r="C895" s="64"/>
    </row>
    <row r="896" spans="3:3" x14ac:dyDescent="0.25">
      <c r="C896" s="64"/>
    </row>
    <row r="897" spans="3:3" x14ac:dyDescent="0.25">
      <c r="C897" s="64"/>
    </row>
    <row r="898" spans="3:3" x14ac:dyDescent="0.25">
      <c r="C898" s="64"/>
    </row>
    <row r="899" spans="3:3" x14ac:dyDescent="0.25">
      <c r="C899" s="64"/>
    </row>
    <row r="900" spans="3:3" x14ac:dyDescent="0.25">
      <c r="C900" s="64"/>
    </row>
    <row r="901" spans="3:3" x14ac:dyDescent="0.25">
      <c r="C901" s="64"/>
    </row>
    <row r="902" spans="3:3" x14ac:dyDescent="0.25">
      <c r="C902" s="64"/>
    </row>
    <row r="903" spans="3:3" x14ac:dyDescent="0.25">
      <c r="C903" s="64"/>
    </row>
    <row r="904" spans="3:3" x14ac:dyDescent="0.25">
      <c r="C904" s="64"/>
    </row>
    <row r="905" spans="3:3" x14ac:dyDescent="0.25">
      <c r="C905" s="64"/>
    </row>
    <row r="906" spans="3:3" x14ac:dyDescent="0.25">
      <c r="C906" s="64"/>
    </row>
    <row r="907" spans="3:3" x14ac:dyDescent="0.25">
      <c r="C907" s="64"/>
    </row>
    <row r="908" spans="3:3" x14ac:dyDescent="0.25">
      <c r="C908" s="64"/>
    </row>
    <row r="909" spans="3:3" x14ac:dyDescent="0.25">
      <c r="C909" s="64"/>
    </row>
    <row r="910" spans="3:3" x14ac:dyDescent="0.25">
      <c r="C910" s="64"/>
    </row>
    <row r="911" spans="3:3" x14ac:dyDescent="0.25">
      <c r="C911" s="64"/>
    </row>
    <row r="912" spans="3:3" x14ac:dyDescent="0.25">
      <c r="C912" s="64"/>
    </row>
    <row r="913" spans="3:3" x14ac:dyDescent="0.25">
      <c r="C913" s="64"/>
    </row>
    <row r="914" spans="3:3" x14ac:dyDescent="0.25">
      <c r="C914" s="64"/>
    </row>
    <row r="915" spans="3:3" x14ac:dyDescent="0.25">
      <c r="C915" s="64"/>
    </row>
    <row r="916" spans="3:3" x14ac:dyDescent="0.25">
      <c r="C916" s="64"/>
    </row>
    <row r="917" spans="3:3" x14ac:dyDescent="0.25">
      <c r="C917" s="64"/>
    </row>
    <row r="918" spans="3:3" x14ac:dyDescent="0.25">
      <c r="C918" s="64"/>
    </row>
    <row r="919" spans="3:3" x14ac:dyDescent="0.25">
      <c r="C919" s="64"/>
    </row>
    <row r="920" spans="3:3" x14ac:dyDescent="0.25">
      <c r="C920" s="64"/>
    </row>
    <row r="921" spans="3:3" x14ac:dyDescent="0.25">
      <c r="C921" s="64"/>
    </row>
    <row r="922" spans="3:3" x14ac:dyDescent="0.25">
      <c r="C922" s="64"/>
    </row>
    <row r="923" spans="3:3" x14ac:dyDescent="0.25">
      <c r="C923" s="64"/>
    </row>
    <row r="924" spans="3:3" x14ac:dyDescent="0.25">
      <c r="C924" s="64"/>
    </row>
    <row r="925" spans="3:3" x14ac:dyDescent="0.25">
      <c r="C925" s="64"/>
    </row>
    <row r="926" spans="3:3" x14ac:dyDescent="0.25">
      <c r="C926" s="64"/>
    </row>
    <row r="927" spans="3:3" x14ac:dyDescent="0.25">
      <c r="C927" s="64"/>
    </row>
    <row r="928" spans="3:3" x14ac:dyDescent="0.25">
      <c r="C928" s="64"/>
    </row>
    <row r="929" spans="3:3" x14ac:dyDescent="0.25">
      <c r="C929" s="64"/>
    </row>
    <row r="930" spans="3:3" x14ac:dyDescent="0.25">
      <c r="C930" s="64"/>
    </row>
    <row r="931" spans="3:3" x14ac:dyDescent="0.25">
      <c r="C931" s="64"/>
    </row>
    <row r="932" spans="3:3" x14ac:dyDescent="0.25">
      <c r="C932" s="64"/>
    </row>
    <row r="933" spans="3:3" x14ac:dyDescent="0.25">
      <c r="C933" s="64"/>
    </row>
    <row r="934" spans="3:3" x14ac:dyDescent="0.25">
      <c r="C934" s="64"/>
    </row>
    <row r="935" spans="3:3" x14ac:dyDescent="0.25">
      <c r="C935" s="64"/>
    </row>
    <row r="936" spans="3:3" x14ac:dyDescent="0.25">
      <c r="C936" s="64"/>
    </row>
    <row r="937" spans="3:3" x14ac:dyDescent="0.25">
      <c r="C937" s="64"/>
    </row>
    <row r="938" spans="3:3" x14ac:dyDescent="0.25">
      <c r="C938" s="64"/>
    </row>
    <row r="939" spans="3:3" x14ac:dyDescent="0.25">
      <c r="C939" s="64"/>
    </row>
    <row r="940" spans="3:3" x14ac:dyDescent="0.25">
      <c r="C940" s="64"/>
    </row>
    <row r="941" spans="3:3" x14ac:dyDescent="0.25">
      <c r="C941" s="64"/>
    </row>
    <row r="942" spans="3:3" x14ac:dyDescent="0.25">
      <c r="C942" s="64"/>
    </row>
    <row r="943" spans="3:3" x14ac:dyDescent="0.25">
      <c r="C943" s="64"/>
    </row>
    <row r="944" spans="3:3" x14ac:dyDescent="0.25">
      <c r="C944" s="64"/>
    </row>
    <row r="945" spans="3:3" x14ac:dyDescent="0.25">
      <c r="C945" s="64"/>
    </row>
    <row r="946" spans="3:3" x14ac:dyDescent="0.25">
      <c r="C946" s="64"/>
    </row>
    <row r="947" spans="3:3" x14ac:dyDescent="0.25">
      <c r="C947" s="64"/>
    </row>
    <row r="948" spans="3:3" x14ac:dyDescent="0.25">
      <c r="C948" s="64"/>
    </row>
    <row r="949" spans="3:3" x14ac:dyDescent="0.25">
      <c r="C949" s="64"/>
    </row>
    <row r="950" spans="3:3" x14ac:dyDescent="0.25">
      <c r="C950" s="64"/>
    </row>
    <row r="951" spans="3:3" x14ac:dyDescent="0.25">
      <c r="C951" s="64"/>
    </row>
    <row r="952" spans="3:3" x14ac:dyDescent="0.25">
      <c r="C952" s="64"/>
    </row>
    <row r="953" spans="3:3" x14ac:dyDescent="0.25">
      <c r="C953" s="64"/>
    </row>
    <row r="954" spans="3:3" x14ac:dyDescent="0.25">
      <c r="C954" s="64"/>
    </row>
    <row r="955" spans="3:3" x14ac:dyDescent="0.25">
      <c r="C955" s="64"/>
    </row>
    <row r="956" spans="3:3" x14ac:dyDescent="0.25">
      <c r="C956" s="64"/>
    </row>
    <row r="957" spans="3:3" x14ac:dyDescent="0.25">
      <c r="C957" s="64"/>
    </row>
    <row r="958" spans="3:3" x14ac:dyDescent="0.25">
      <c r="C958" s="64"/>
    </row>
    <row r="959" spans="3:3" x14ac:dyDescent="0.25">
      <c r="C959" s="64"/>
    </row>
    <row r="960" spans="3:3" x14ac:dyDescent="0.25">
      <c r="C960" s="64"/>
    </row>
    <row r="961" spans="3:3" x14ac:dyDescent="0.25">
      <c r="C961" s="64"/>
    </row>
    <row r="962" spans="3:3" x14ac:dyDescent="0.25">
      <c r="C962" s="64"/>
    </row>
    <row r="963" spans="3:3" x14ac:dyDescent="0.25">
      <c r="C963" s="64"/>
    </row>
    <row r="964" spans="3:3" x14ac:dyDescent="0.25">
      <c r="C964" s="64"/>
    </row>
    <row r="965" spans="3:3" x14ac:dyDescent="0.25">
      <c r="C965" s="64"/>
    </row>
    <row r="966" spans="3:3" x14ac:dyDescent="0.25">
      <c r="C966" s="64"/>
    </row>
    <row r="967" spans="3:3" x14ac:dyDescent="0.25">
      <c r="C967" s="64"/>
    </row>
    <row r="968" spans="3:3" x14ac:dyDescent="0.25">
      <c r="C968" s="64"/>
    </row>
    <row r="969" spans="3:3" x14ac:dyDescent="0.25">
      <c r="C969" s="64"/>
    </row>
    <row r="970" spans="3:3" x14ac:dyDescent="0.25">
      <c r="C970" s="64"/>
    </row>
    <row r="971" spans="3:3" x14ac:dyDescent="0.25">
      <c r="C971" s="64"/>
    </row>
    <row r="972" spans="3:3" x14ac:dyDescent="0.25">
      <c r="C972" s="64"/>
    </row>
    <row r="973" spans="3:3" x14ac:dyDescent="0.25">
      <c r="C973" s="64"/>
    </row>
    <row r="974" spans="3:3" x14ac:dyDescent="0.25">
      <c r="C974" s="64"/>
    </row>
    <row r="975" spans="3:3" x14ac:dyDescent="0.25">
      <c r="C975" s="64"/>
    </row>
    <row r="976" spans="3:3" x14ac:dyDescent="0.25">
      <c r="C976" s="64"/>
    </row>
    <row r="977" spans="3:3" x14ac:dyDescent="0.25">
      <c r="C977" s="64"/>
    </row>
    <row r="978" spans="3:3" x14ac:dyDescent="0.25">
      <c r="C978" s="64"/>
    </row>
    <row r="979" spans="3:3" x14ac:dyDescent="0.25">
      <c r="C979" s="64"/>
    </row>
    <row r="980" spans="3:3" x14ac:dyDescent="0.25">
      <c r="C980" s="64"/>
    </row>
    <row r="981" spans="3:3" x14ac:dyDescent="0.25">
      <c r="C981" s="64"/>
    </row>
    <row r="982" spans="3:3" x14ac:dyDescent="0.25">
      <c r="C982" s="64"/>
    </row>
    <row r="983" spans="3:3" x14ac:dyDescent="0.25">
      <c r="C983" s="64"/>
    </row>
    <row r="984" spans="3:3" x14ac:dyDescent="0.25">
      <c r="C984" s="64"/>
    </row>
    <row r="985" spans="3:3" x14ac:dyDescent="0.25">
      <c r="C985" s="64"/>
    </row>
    <row r="986" spans="3:3" x14ac:dyDescent="0.25">
      <c r="C986" s="64"/>
    </row>
    <row r="987" spans="3:3" x14ac:dyDescent="0.25">
      <c r="C987" s="64"/>
    </row>
    <row r="988" spans="3:3" x14ac:dyDescent="0.25">
      <c r="C988" s="64"/>
    </row>
    <row r="989" spans="3:3" x14ac:dyDescent="0.25">
      <c r="C989" s="64"/>
    </row>
    <row r="990" spans="3:3" x14ac:dyDescent="0.25">
      <c r="C990" s="64"/>
    </row>
    <row r="991" spans="3:3" x14ac:dyDescent="0.25">
      <c r="C991" s="64"/>
    </row>
    <row r="992" spans="3:3" x14ac:dyDescent="0.25">
      <c r="C992" s="64"/>
    </row>
    <row r="993" spans="3:3" x14ac:dyDescent="0.25">
      <c r="C993" s="64"/>
    </row>
    <row r="994" spans="3:3" x14ac:dyDescent="0.25">
      <c r="C994" s="64"/>
    </row>
    <row r="995" spans="3:3" x14ac:dyDescent="0.25">
      <c r="C995" s="64"/>
    </row>
    <row r="996" spans="3:3" x14ac:dyDescent="0.25">
      <c r="C996" s="64"/>
    </row>
    <row r="997" spans="3:3" x14ac:dyDescent="0.25">
      <c r="C997" s="64"/>
    </row>
    <row r="998" spans="3:3" x14ac:dyDescent="0.25">
      <c r="C998" s="64"/>
    </row>
    <row r="999" spans="3:3" x14ac:dyDescent="0.25">
      <c r="C999" s="64"/>
    </row>
    <row r="1000" spans="3:3" x14ac:dyDescent="0.25">
      <c r="C1000" s="64"/>
    </row>
    <row r="1001" spans="3:3" x14ac:dyDescent="0.25">
      <c r="C1001" s="64"/>
    </row>
    <row r="1002" spans="3:3" x14ac:dyDescent="0.25">
      <c r="C1002" s="64"/>
    </row>
    <row r="1003" spans="3:3" x14ac:dyDescent="0.25">
      <c r="C1003" s="64"/>
    </row>
    <row r="1004" spans="3:3" x14ac:dyDescent="0.25">
      <c r="C1004" s="64"/>
    </row>
    <row r="1005" spans="3:3" x14ac:dyDescent="0.25">
      <c r="C1005" s="64"/>
    </row>
    <row r="1006" spans="3:3" x14ac:dyDescent="0.25">
      <c r="C1006" s="64"/>
    </row>
    <row r="1007" spans="3:3" x14ac:dyDescent="0.25">
      <c r="C1007" s="64"/>
    </row>
    <row r="1008" spans="3:3" x14ac:dyDescent="0.25">
      <c r="C1008" s="64"/>
    </row>
    <row r="1009" spans="3:3" x14ac:dyDescent="0.25">
      <c r="C1009" s="64"/>
    </row>
    <row r="1010" spans="3:3" x14ac:dyDescent="0.25">
      <c r="C1010" s="64"/>
    </row>
    <row r="1011" spans="3:3" x14ac:dyDescent="0.25">
      <c r="C1011" s="64"/>
    </row>
    <row r="1012" spans="3:3" x14ac:dyDescent="0.25">
      <c r="C1012" s="64"/>
    </row>
    <row r="1013" spans="3:3" x14ac:dyDescent="0.25">
      <c r="C1013" s="64"/>
    </row>
    <row r="1014" spans="3:3" x14ac:dyDescent="0.25">
      <c r="C1014" s="64"/>
    </row>
    <row r="1015" spans="3:3" x14ac:dyDescent="0.25">
      <c r="C1015" s="64"/>
    </row>
    <row r="1016" spans="3:3" x14ac:dyDescent="0.25">
      <c r="C1016" s="64"/>
    </row>
    <row r="1017" spans="3:3" x14ac:dyDescent="0.25">
      <c r="C1017" s="64"/>
    </row>
    <row r="1018" spans="3:3" x14ac:dyDescent="0.25">
      <c r="C1018" s="64"/>
    </row>
    <row r="1019" spans="3:3" x14ac:dyDescent="0.25">
      <c r="C1019" s="64"/>
    </row>
    <row r="1020" spans="3:3" x14ac:dyDescent="0.25">
      <c r="C1020" s="64"/>
    </row>
    <row r="1021" spans="3:3" x14ac:dyDescent="0.25">
      <c r="C1021" s="64"/>
    </row>
    <row r="1022" spans="3:3" x14ac:dyDescent="0.25">
      <c r="C1022" s="64"/>
    </row>
    <row r="1023" spans="3:3" x14ac:dyDescent="0.25">
      <c r="C1023" s="64"/>
    </row>
    <row r="1024" spans="3:3" x14ac:dyDescent="0.25">
      <c r="C1024" s="64"/>
    </row>
    <row r="1025" spans="3:3" x14ac:dyDescent="0.25">
      <c r="C1025" s="64"/>
    </row>
    <row r="1026" spans="3:3" x14ac:dyDescent="0.25">
      <c r="C1026" s="64"/>
    </row>
    <row r="1027" spans="3:3" x14ac:dyDescent="0.25">
      <c r="C1027" s="64"/>
    </row>
    <row r="1028" spans="3:3" x14ac:dyDescent="0.25">
      <c r="C1028" s="64"/>
    </row>
    <row r="1029" spans="3:3" x14ac:dyDescent="0.25">
      <c r="C1029" s="64"/>
    </row>
    <row r="1030" spans="3:3" x14ac:dyDescent="0.25">
      <c r="C1030" s="64"/>
    </row>
    <row r="1031" spans="3:3" x14ac:dyDescent="0.25">
      <c r="C1031" s="64"/>
    </row>
    <row r="1032" spans="3:3" x14ac:dyDescent="0.25">
      <c r="C1032" s="64"/>
    </row>
    <row r="1033" spans="3:3" x14ac:dyDescent="0.25">
      <c r="C1033" s="64"/>
    </row>
    <row r="1034" spans="3:3" x14ac:dyDescent="0.25">
      <c r="C1034" s="64"/>
    </row>
    <row r="1035" spans="3:3" x14ac:dyDescent="0.25">
      <c r="C1035" s="64"/>
    </row>
    <row r="1036" spans="3:3" x14ac:dyDescent="0.25">
      <c r="C1036" s="64"/>
    </row>
    <row r="1037" spans="3:3" x14ac:dyDescent="0.25">
      <c r="C1037" s="64"/>
    </row>
    <row r="1038" spans="3:3" x14ac:dyDescent="0.25">
      <c r="C1038" s="64"/>
    </row>
    <row r="1039" spans="3:3" x14ac:dyDescent="0.25">
      <c r="C1039" s="64"/>
    </row>
    <row r="1040" spans="3:3" x14ac:dyDescent="0.25">
      <c r="C1040" s="64"/>
    </row>
    <row r="1041" spans="3:3" x14ac:dyDescent="0.25">
      <c r="C1041" s="64"/>
    </row>
    <row r="1042" spans="3:3" x14ac:dyDescent="0.25">
      <c r="C1042" s="64"/>
    </row>
    <row r="1043" spans="3:3" x14ac:dyDescent="0.25">
      <c r="C1043" s="64"/>
    </row>
    <row r="1044" spans="3:3" x14ac:dyDescent="0.25">
      <c r="C1044" s="64"/>
    </row>
    <row r="1045" spans="3:3" x14ac:dyDescent="0.25">
      <c r="C1045" s="64"/>
    </row>
    <row r="1046" spans="3:3" x14ac:dyDescent="0.25">
      <c r="C1046" s="64"/>
    </row>
    <row r="1047" spans="3:3" x14ac:dyDescent="0.25">
      <c r="C1047" s="64"/>
    </row>
    <row r="1048" spans="3:3" x14ac:dyDescent="0.25">
      <c r="C1048" s="64"/>
    </row>
    <row r="1049" spans="3:3" x14ac:dyDescent="0.25">
      <c r="C1049" s="64"/>
    </row>
    <row r="1050" spans="3:3" x14ac:dyDescent="0.25">
      <c r="C1050" s="64"/>
    </row>
    <row r="1051" spans="3:3" x14ac:dyDescent="0.25">
      <c r="C1051" s="64"/>
    </row>
    <row r="1052" spans="3:3" x14ac:dyDescent="0.25">
      <c r="C1052" s="64"/>
    </row>
    <row r="1053" spans="3:3" x14ac:dyDescent="0.25">
      <c r="C1053" s="64"/>
    </row>
    <row r="1054" spans="3:3" x14ac:dyDescent="0.25">
      <c r="C1054" s="64"/>
    </row>
    <row r="1055" spans="3:3" x14ac:dyDescent="0.25">
      <c r="C1055" s="64"/>
    </row>
    <row r="1056" spans="3:3" x14ac:dyDescent="0.25">
      <c r="C1056" s="64"/>
    </row>
    <row r="1057" spans="3:3" x14ac:dyDescent="0.25">
      <c r="C1057" s="64"/>
    </row>
    <row r="1058" spans="3:3" x14ac:dyDescent="0.25">
      <c r="C1058" s="64"/>
    </row>
    <row r="1059" spans="3:3" x14ac:dyDescent="0.25">
      <c r="C1059" s="64"/>
    </row>
    <row r="1060" spans="3:3" x14ac:dyDescent="0.25">
      <c r="C1060" s="64"/>
    </row>
    <row r="1061" spans="3:3" x14ac:dyDescent="0.25">
      <c r="C1061" s="64"/>
    </row>
    <row r="1062" spans="3:3" x14ac:dyDescent="0.25">
      <c r="C1062" s="64"/>
    </row>
    <row r="1063" spans="3:3" x14ac:dyDescent="0.25">
      <c r="C1063" s="64"/>
    </row>
    <row r="1064" spans="3:3" x14ac:dyDescent="0.25">
      <c r="C1064" s="64"/>
    </row>
    <row r="1065" spans="3:3" x14ac:dyDescent="0.25">
      <c r="C1065" s="64"/>
    </row>
    <row r="1066" spans="3:3" x14ac:dyDescent="0.25">
      <c r="C1066" s="64"/>
    </row>
    <row r="1067" spans="3:3" x14ac:dyDescent="0.25">
      <c r="C1067" s="64"/>
    </row>
    <row r="1068" spans="3:3" x14ac:dyDescent="0.25">
      <c r="C1068" s="64"/>
    </row>
    <row r="1069" spans="3:3" x14ac:dyDescent="0.25">
      <c r="C1069" s="64"/>
    </row>
    <row r="1070" spans="3:3" x14ac:dyDescent="0.25">
      <c r="C1070" s="64"/>
    </row>
    <row r="1071" spans="3:3" x14ac:dyDescent="0.25">
      <c r="C1071" s="64"/>
    </row>
    <row r="1072" spans="3:3" x14ac:dyDescent="0.25">
      <c r="C1072" s="64"/>
    </row>
    <row r="1073" spans="3:3" x14ac:dyDescent="0.25">
      <c r="C1073" s="64"/>
    </row>
    <row r="1074" spans="3:3" x14ac:dyDescent="0.25">
      <c r="C1074" s="64"/>
    </row>
    <row r="1075" spans="3:3" x14ac:dyDescent="0.25">
      <c r="C1075" s="64"/>
    </row>
    <row r="1076" spans="3:3" x14ac:dyDescent="0.25">
      <c r="C1076" s="64"/>
    </row>
    <row r="1077" spans="3:3" x14ac:dyDescent="0.25">
      <c r="C1077" s="64"/>
    </row>
    <row r="1078" spans="3:3" x14ac:dyDescent="0.25">
      <c r="C1078" s="64"/>
    </row>
    <row r="1079" spans="3:3" x14ac:dyDescent="0.25">
      <c r="C1079" s="64"/>
    </row>
    <row r="1080" spans="3:3" x14ac:dyDescent="0.25">
      <c r="C1080" s="64"/>
    </row>
    <row r="1081" spans="3:3" x14ac:dyDescent="0.25">
      <c r="C1081" s="64"/>
    </row>
    <row r="1082" spans="3:3" x14ac:dyDescent="0.25">
      <c r="C1082" s="64"/>
    </row>
    <row r="1083" spans="3:3" x14ac:dyDescent="0.25">
      <c r="C1083" s="64"/>
    </row>
    <row r="1084" spans="3:3" x14ac:dyDescent="0.25">
      <c r="C1084" s="64"/>
    </row>
    <row r="1085" spans="3:3" x14ac:dyDescent="0.25">
      <c r="C1085" s="64"/>
    </row>
    <row r="1086" spans="3:3" x14ac:dyDescent="0.25">
      <c r="C1086" s="64"/>
    </row>
    <row r="1087" spans="3:3" x14ac:dyDescent="0.25">
      <c r="C1087" s="64"/>
    </row>
    <row r="1088" spans="3:3" x14ac:dyDescent="0.25">
      <c r="C1088" s="64"/>
    </row>
    <row r="1089" spans="3:3" x14ac:dyDescent="0.25">
      <c r="C1089" s="64"/>
    </row>
    <row r="1090" spans="3:3" x14ac:dyDescent="0.25">
      <c r="C1090" s="64"/>
    </row>
    <row r="1091" spans="3:3" x14ac:dyDescent="0.25">
      <c r="C1091" s="64"/>
    </row>
    <row r="1092" spans="3:3" x14ac:dyDescent="0.25">
      <c r="C1092" s="64"/>
    </row>
    <row r="1093" spans="3:3" x14ac:dyDescent="0.25">
      <c r="C1093" s="64"/>
    </row>
    <row r="1094" spans="3:3" x14ac:dyDescent="0.25">
      <c r="C1094" s="64"/>
    </row>
    <row r="1095" spans="3:3" x14ac:dyDescent="0.25">
      <c r="C1095" s="64"/>
    </row>
    <row r="1096" spans="3:3" x14ac:dyDescent="0.25">
      <c r="C1096" s="64"/>
    </row>
    <row r="1097" spans="3:3" x14ac:dyDescent="0.25">
      <c r="C1097" s="64"/>
    </row>
    <row r="1098" spans="3:3" x14ac:dyDescent="0.25">
      <c r="C1098" s="64"/>
    </row>
    <row r="1099" spans="3:3" x14ac:dyDescent="0.25">
      <c r="C1099" s="64"/>
    </row>
    <row r="1100" spans="3:3" x14ac:dyDescent="0.25">
      <c r="C1100" s="64"/>
    </row>
    <row r="1101" spans="3:3" x14ac:dyDescent="0.25">
      <c r="C1101" s="64"/>
    </row>
    <row r="1102" spans="3:3" x14ac:dyDescent="0.25">
      <c r="C1102" s="64"/>
    </row>
    <row r="1103" spans="3:3" x14ac:dyDescent="0.25">
      <c r="C1103" s="64"/>
    </row>
    <row r="1104" spans="3:3" x14ac:dyDescent="0.25">
      <c r="C1104" s="64"/>
    </row>
    <row r="1105" spans="3:3" x14ac:dyDescent="0.25">
      <c r="C1105" s="64"/>
    </row>
    <row r="1106" spans="3:3" x14ac:dyDescent="0.25">
      <c r="C1106" s="64"/>
    </row>
    <row r="1107" spans="3:3" x14ac:dyDescent="0.25">
      <c r="C1107" s="64"/>
    </row>
    <row r="1108" spans="3:3" x14ac:dyDescent="0.25">
      <c r="C1108" s="64"/>
    </row>
    <row r="1109" spans="3:3" x14ac:dyDescent="0.25">
      <c r="C1109" s="64"/>
    </row>
    <row r="1110" spans="3:3" x14ac:dyDescent="0.25">
      <c r="C1110" s="64"/>
    </row>
    <row r="1111" spans="3:3" x14ac:dyDescent="0.25">
      <c r="C1111" s="64"/>
    </row>
    <row r="1112" spans="3:3" x14ac:dyDescent="0.25">
      <c r="C1112" s="64"/>
    </row>
    <row r="1113" spans="3:3" x14ac:dyDescent="0.25">
      <c r="C1113" s="64"/>
    </row>
    <row r="1114" spans="3:3" x14ac:dyDescent="0.25">
      <c r="C1114" s="64"/>
    </row>
    <row r="1115" spans="3:3" x14ac:dyDescent="0.25">
      <c r="C1115" s="64"/>
    </row>
    <row r="1116" spans="3:3" x14ac:dyDescent="0.25">
      <c r="C1116" s="64"/>
    </row>
    <row r="1117" spans="3:3" x14ac:dyDescent="0.25">
      <c r="C1117" s="64"/>
    </row>
    <row r="1118" spans="3:3" x14ac:dyDescent="0.25">
      <c r="C1118" s="64"/>
    </row>
    <row r="1119" spans="3:3" x14ac:dyDescent="0.25">
      <c r="C1119" s="64"/>
    </row>
    <row r="1120" spans="3:3" x14ac:dyDescent="0.25">
      <c r="C1120" s="64"/>
    </row>
    <row r="1121" spans="3:3" x14ac:dyDescent="0.25">
      <c r="C1121" s="64"/>
    </row>
    <row r="1122" spans="3:3" x14ac:dyDescent="0.25">
      <c r="C1122" s="64"/>
    </row>
    <row r="1123" spans="3:3" x14ac:dyDescent="0.25">
      <c r="C1123" s="64"/>
    </row>
    <row r="1124" spans="3:3" x14ac:dyDescent="0.25">
      <c r="C1124" s="64"/>
    </row>
  </sheetData>
  <autoFilter ref="A1:J84"/>
  <mergeCells count="1">
    <mergeCell ref="A82:G8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MatrizMetod</vt:lpstr>
      <vt:lpstr>PptoGral</vt:lpstr>
      <vt:lpstr>Propuesta</vt:lpstr>
      <vt:lpstr>MatrizMetod!Títulos_a_imprimir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Fredy Oquendo Usuga</dc:creator>
  <cp:lastModifiedBy>Gloria Cristina Tabares Lopez</cp:lastModifiedBy>
  <cp:lastPrinted>2023-04-10T14:09:33Z</cp:lastPrinted>
  <dcterms:created xsi:type="dcterms:W3CDTF">2018-04-23T20:29:14Z</dcterms:created>
  <dcterms:modified xsi:type="dcterms:W3CDTF">2023-04-11T17:27:13Z</dcterms:modified>
</cp:coreProperties>
</file>