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torageFSClu01\UserDocs\otfabio\Desktop\Informacion\MIN DEFENSA\SGO 8030809\"/>
    </mc:Choice>
  </mc:AlternateContent>
  <bookViews>
    <workbookView xWindow="0" yWindow="0" windowWidth="23040" windowHeight="9060" firstSheet="1" activeTab="1"/>
  </bookViews>
  <sheets>
    <sheet name="Tasas" sheetId="4" state="hidden" r:id="rId1"/>
    <sheet name="TRDM" sheetId="2" r:id="rId2"/>
    <sheet name="E&amp;M" sheetId="3" state="hidden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2" l="1"/>
  <c r="C9" i="2"/>
  <c r="B28" i="3"/>
  <c r="B18" i="3"/>
  <c r="B21" i="3" s="1"/>
  <c r="B22" i="3" s="1"/>
  <c r="C16" i="2" l="1"/>
  <c r="C21" i="2"/>
  <c r="C23" i="2" s="1"/>
  <c r="B23" i="3"/>
  <c r="B24" i="3" s="1"/>
  <c r="C17" i="2" l="1"/>
  <c r="C24" i="2"/>
  <c r="C25" i="2" s="1"/>
  <c r="C18" i="2" l="1"/>
  <c r="B19" i="2" s="1"/>
</calcChain>
</file>

<file path=xl/sharedStrings.xml><?xml version="1.0" encoding="utf-8"?>
<sst xmlns="http://schemas.openxmlformats.org/spreadsheetml/2006/main" count="73" uniqueCount="60">
  <si>
    <t>PÓLIZA</t>
  </si>
  <si>
    <t>TOMADOR</t>
  </si>
  <si>
    <t>NIT</t>
  </si>
  <si>
    <t>Valor Asegurado
Actual</t>
  </si>
  <si>
    <t>TASA %o</t>
  </si>
  <si>
    <t>DIRECCION GENERAL MARITIMA- DIMAR</t>
  </si>
  <si>
    <t>$                10.986.210.999</t>
  </si>
  <si>
    <t>       3,7607876569761200</t>
  </si>
  <si>
    <t>CENTRAL ADMINISTRATIVA Y CONTABLE ESPECIALIZADA DE INGENIEROS</t>
  </si>
  <si>
    <t>$              134.177.840.437</t>
  </si>
  <si>
    <t>     17,5503563024529000</t>
  </si>
  <si>
    <t>CENTRAL ADMINISTRATIVA Y CONTABLE ESPECIALIZADA CENAC AVIACION</t>
  </si>
  <si>
    <t>$                  7.483.543.944</t>
  </si>
  <si>
    <t>     18,8039475839495000</t>
  </si>
  <si>
    <t>FUERZA AEREA COLOMBIANA - COMANDO FAC</t>
  </si>
  <si>
    <t>$              115.262.650.771</t>
  </si>
  <si>
    <t>       3,7607858929142100</t>
  </si>
  <si>
    <t>TOTAL</t>
  </si>
  <si>
    <t> </t>
  </si>
  <si>
    <t>MINISTERIO DE DEFENSA NACIONAL</t>
  </si>
  <si>
    <t>Fuerza Aerea Colombiana Comando FAC</t>
  </si>
  <si>
    <t>PERIODO DE COBERTURA</t>
  </si>
  <si>
    <t>Inicio vigencia</t>
  </si>
  <si>
    <t>Fin de vigencia</t>
  </si>
  <si>
    <t>Dias vigencia</t>
  </si>
  <si>
    <t>ITEM ASEGURADO</t>
  </si>
  <si>
    <t>VALOR ASEGURADO</t>
  </si>
  <si>
    <t>Edificios (no incluye terrenos)</t>
  </si>
  <si>
    <t>Equipo de Cómputo</t>
  </si>
  <si>
    <t>Equipo de Cómputo Móvil o Portátil</t>
  </si>
  <si>
    <t>Software Especializado</t>
  </si>
  <si>
    <t>Equipos de oficina</t>
  </si>
  <si>
    <t>Equipos de recreación y Deportes</t>
  </si>
  <si>
    <t>Equipo de Comunicación</t>
  </si>
  <si>
    <t>Equipo Audiovisual</t>
  </si>
  <si>
    <t>Equipos de Laboratorio Especializados</t>
  </si>
  <si>
    <t>Equipos de bombeo</t>
  </si>
  <si>
    <t>Máquinas y equipos en general</t>
  </si>
  <si>
    <t>Faros, Boyas, Enfilaciones, Direccionales, y Balizas t</t>
  </si>
  <si>
    <t>Muebles y Enseres</t>
  </si>
  <si>
    <t>Otros Equipos eléctricos y electrónicos</t>
  </si>
  <si>
    <t>Herramientas y Accesorios</t>
  </si>
  <si>
    <t>CALCULO DE PRIMA COTIZACIÓN PARA ESTUDIO PREVIO</t>
  </si>
  <si>
    <t>TOTAL VALOR ASEGURADO</t>
  </si>
  <si>
    <t>TASA</t>
  </si>
  <si>
    <t>PRIMA</t>
  </si>
  <si>
    <t>IVA</t>
  </si>
  <si>
    <t>TOTAL PRIMA</t>
  </si>
  <si>
    <t>CALCULO PARA EXPEDICION DE LA POLIZA</t>
  </si>
  <si>
    <r>
      <t xml:space="preserve">De conformidad con las condiciones del numeral 5.12 </t>
    </r>
    <r>
      <rPr>
        <b/>
        <i/>
        <sz val="12"/>
        <rFont val="Arial Narrow"/>
        <family val="2"/>
        <charset val="1"/>
      </rPr>
      <t xml:space="preserve">Adiciones y Prorrogas </t>
    </r>
    <r>
      <rPr>
        <i/>
        <sz val="12"/>
        <rFont val="Arial Narrow"/>
        <family val="2"/>
        <charset val="1"/>
      </rPr>
      <t xml:space="preserve">del Pliego Definitivo </t>
    </r>
    <r>
      <rPr>
        <sz val="12"/>
        <rFont val="Arial Narrow"/>
        <family val="2"/>
        <charset val="1"/>
      </rPr>
      <t>de la Licitación Pública N° 013-2022  la compañía acepta realizar la presente modificación al contrato en los términos de la cotización presentada, es decir, garantizando las coberturas, tasas, vigencias, deducibles  y clausulas  pactadas en los términos del contrato vigente</t>
    </r>
    <r>
      <rPr>
        <sz val="12"/>
        <color rgb="FF000000"/>
        <rFont val="Arial Narrow"/>
        <family val="2"/>
        <charset val="1"/>
      </rPr>
      <t>.</t>
    </r>
  </si>
  <si>
    <t>POLIZA E&amp;M</t>
  </si>
  <si>
    <t>TOTAL E&amp;M</t>
  </si>
  <si>
    <t>SUMA ASEGURADA</t>
  </si>
  <si>
    <t>Prima neta</t>
  </si>
  <si>
    <t>iva</t>
  </si>
  <si>
    <t>Prima total</t>
  </si>
  <si>
    <t>tasa</t>
  </si>
  <si>
    <t>NOTA: Los valores cotizados de prima , IVA y total se encuentran redondeadas al peso.</t>
  </si>
  <si>
    <t>POLIZA</t>
  </si>
  <si>
    <t>Valor cotizado de acuerdo a correo electrónico de fecha 13/04/2023, emitido por Aseguradora MAPFRE Seguros de Colombia, para un valor de prima de $ 14.650.120,00 (IVA INCLUIDO) el cual fue redondeado a través de aproximación aritmética al número entero más cercano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</si>
</sst>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* #,##0\ &quot;€&quot;_-;\-* #,##0\ &quot;€&quot;_-;_-* &quot;-&quot;\ &quot;€&quot;_-;_-@_-"/>
    <numFmt numFmtId="165" formatCode="_(&quot;$&quot;\ * #,##0_);_(&quot;$&quot;\ * \(#,##0\);_(&quot;$&quot;\ * &quot;-&quot;??_);_(@_)"/>
    <numFmt numFmtId="166" formatCode="_(* #,##0_);_(* \(#,##0\);_(* &quot;-&quot;??_);_(@_)"/>
    <numFmt numFmtId="167" formatCode="_-&quot;$&quot;* #,##0_-;\-&quot;$&quot;* #,##0_-;_-&quot;$&quot;* &quot;-&quot;??_-;_-@_-"/>
    <numFmt numFmtId="168" formatCode="0.000"/>
    <numFmt numFmtId="169" formatCode="0.00000000000000"/>
    <numFmt numFmtId="170" formatCode="_-&quot;$&quot;\ * #,##0.00_-;\-&quot;$&quot;\ * #,##0.00_-;_-&quot;$&quot;\ * &quot;-&quot;_-;_-@_-"/>
    <numFmt numFmtId="171" formatCode="_-&quot;$&quot;\ * #,##0_-;\-&quot;$&quot;\ * #,##0_-;_-&quot;$&quot;\ * &quot;-&quot;_-;_-@_-"/>
    <numFmt numFmtId="172" formatCode="_-&quot;$&quot;\ * #,##0_-;\-&quot;$&quot;\ * #,##0_-;_-&quot;$&quot;\ * &quot;-&quot;??_-;_-@_-"/>
    <numFmt numFmtId="173" formatCode="[$$-240A]\ #,##0.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222222"/>
      <name val="Calibri"/>
      <family val="2"/>
    </font>
    <font>
      <b/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name val="Arial"/>
      <family val="2"/>
    </font>
    <font>
      <b/>
      <sz val="10"/>
      <color theme="0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0"/>
      <color rgb="FF000000"/>
      <name val="Calibri"/>
      <family val="2"/>
      <charset val="1"/>
    </font>
    <font>
      <sz val="10"/>
      <color theme="1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12"/>
      <color rgb="FF1F4E79"/>
      <name val="Calibri"/>
      <charset val="1"/>
    </font>
    <font>
      <b/>
      <sz val="11"/>
      <color theme="0"/>
      <name val="Calibri"/>
      <family val="2"/>
    </font>
    <font>
      <sz val="12"/>
      <name val="Arial Narrow"/>
      <family val="2"/>
      <charset val="1"/>
    </font>
    <font>
      <b/>
      <i/>
      <sz val="12"/>
      <name val="Arial Narrow"/>
      <family val="2"/>
      <charset val="1"/>
    </font>
    <font>
      <i/>
      <sz val="12"/>
      <name val="Arial Narrow"/>
      <family val="2"/>
      <charset val="1"/>
    </font>
    <font>
      <sz val="12"/>
      <color rgb="FF000000"/>
      <name val="Arial Narrow"/>
      <family val="2"/>
      <charset val="1"/>
    </font>
    <font>
      <sz val="12"/>
      <name val="Arial Narrow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C000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61">
    <xf numFmtId="0" fontId="0" fillId="0" borderId="0" xfId="0"/>
    <xf numFmtId="0" fontId="8" fillId="0" borderId="1" xfId="0" applyFont="1" applyBorder="1" applyAlignment="1">
      <alignment horizontal="center"/>
    </xf>
    <xf numFmtId="165" fontId="8" fillId="0" borderId="2" xfId="0" applyNumberFormat="1" applyFont="1" applyBorder="1"/>
    <xf numFmtId="0" fontId="10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14" fontId="0" fillId="0" borderId="4" xfId="0" applyNumberFormat="1" applyBorder="1"/>
    <xf numFmtId="0" fontId="8" fillId="0" borderId="5" xfId="0" applyFont="1" applyBorder="1" applyAlignment="1">
      <alignment horizontal="center"/>
    </xf>
    <xf numFmtId="166" fontId="0" fillId="0" borderId="6" xfId="1" applyNumberFormat="1" applyFont="1" applyBorder="1"/>
    <xf numFmtId="0" fontId="6" fillId="4" borderId="1" xfId="0" applyFont="1" applyFill="1" applyBorder="1" applyAlignment="1">
      <alignment horizontal="center" vertical="center"/>
    </xf>
    <xf numFmtId="1" fontId="6" fillId="4" borderId="2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0" fillId="0" borderId="3" xfId="0" applyBorder="1"/>
    <xf numFmtId="0" fontId="4" fillId="3" borderId="5" xfId="0" applyFont="1" applyFill="1" applyBorder="1" applyAlignment="1">
      <alignment vertical="center"/>
    </xf>
    <xf numFmtId="0" fontId="7" fillId="4" borderId="3" xfId="0" applyFont="1" applyFill="1" applyBorder="1" applyAlignment="1">
      <alignment horizontal="center"/>
    </xf>
    <xf numFmtId="0" fontId="10" fillId="0" borderId="0" xfId="0" applyFont="1" applyAlignment="1">
      <alignment horizontal="left"/>
    </xf>
    <xf numFmtId="167" fontId="0" fillId="0" borderId="4" xfId="2" applyNumberFormat="1" applyFont="1" applyBorder="1"/>
    <xf numFmtId="167" fontId="4" fillId="3" borderId="6" xfId="2" applyNumberFormat="1" applyFont="1" applyFill="1" applyBorder="1" applyAlignment="1">
      <alignment horizontal="center" vertical="center"/>
    </xf>
    <xf numFmtId="0" fontId="0" fillId="0" borderId="7" xfId="0" applyBorder="1"/>
    <xf numFmtId="167" fontId="0" fillId="0" borderId="8" xfId="2" applyNumberFormat="1" applyFont="1" applyBorder="1"/>
    <xf numFmtId="165" fontId="10" fillId="0" borderId="4" xfId="2" applyNumberFormat="1" applyFont="1" applyBorder="1"/>
    <xf numFmtId="168" fontId="9" fillId="4" borderId="4" xfId="0" applyNumberFormat="1" applyFont="1" applyFill="1" applyBorder="1"/>
    <xf numFmtId="0" fontId="13" fillId="0" borderId="12" xfId="0" applyFont="1" applyBorder="1"/>
    <xf numFmtId="0" fontId="11" fillId="3" borderId="12" xfId="0" applyFont="1" applyFill="1" applyBorder="1"/>
    <xf numFmtId="1" fontId="12" fillId="0" borderId="10" xfId="0" applyNumberFormat="1" applyFont="1" applyBorder="1"/>
    <xf numFmtId="170" fontId="9" fillId="0" borderId="0" xfId="0" applyNumberFormat="1" applyFont="1"/>
    <xf numFmtId="164" fontId="0" fillId="0" borderId="0" xfId="7" applyFont="1"/>
    <xf numFmtId="170" fontId="0" fillId="0" borderId="0" xfId="7" applyNumberFormat="1" applyFont="1"/>
    <xf numFmtId="171" fontId="0" fillId="0" borderId="0" xfId="0" applyNumberFormat="1"/>
    <xf numFmtId="172" fontId="8" fillId="0" borderId="0" xfId="0" applyNumberFormat="1" applyFont="1"/>
    <xf numFmtId="0" fontId="16" fillId="0" borderId="0" xfId="0" applyFont="1"/>
    <xf numFmtId="167" fontId="0" fillId="0" borderId="0" xfId="2" applyNumberFormat="1" applyFont="1" applyBorder="1"/>
    <xf numFmtId="0" fontId="6" fillId="4" borderId="16" xfId="0" applyFont="1" applyFill="1" applyBorder="1" applyAlignment="1">
      <alignment horizontal="center" vertical="center"/>
    </xf>
    <xf numFmtId="0" fontId="14" fillId="0" borderId="16" xfId="0" applyFont="1" applyBorder="1" applyAlignment="1">
      <alignment horizontal="left" vertical="center" indent="1"/>
    </xf>
    <xf numFmtId="0" fontId="8" fillId="0" borderId="16" xfId="0" applyFont="1" applyBorder="1" applyAlignment="1">
      <alignment horizontal="center"/>
    </xf>
    <xf numFmtId="14" fontId="0" fillId="0" borderId="16" xfId="0" applyNumberFormat="1" applyBorder="1"/>
    <xf numFmtId="166" fontId="0" fillId="0" borderId="16" xfId="1" applyNumberFormat="1" applyFont="1" applyBorder="1"/>
    <xf numFmtId="0" fontId="0" fillId="0" borderId="16" xfId="0" applyBorder="1"/>
    <xf numFmtId="167" fontId="0" fillId="0" borderId="16" xfId="2" applyNumberFormat="1" applyFont="1" applyBorder="1"/>
    <xf numFmtId="0" fontId="0" fillId="0" borderId="18" xfId="0" applyBorder="1"/>
    <xf numFmtId="173" fontId="17" fillId="4" borderId="16" xfId="0" applyNumberFormat="1" applyFont="1" applyFill="1" applyBorder="1" applyAlignment="1">
      <alignment horizontal="center" vertical="center"/>
    </xf>
    <xf numFmtId="173" fontId="14" fillId="0" borderId="16" xfId="7" applyNumberFormat="1" applyFont="1" applyFill="1" applyBorder="1" applyAlignment="1">
      <alignment horizontal="right" indent="2"/>
    </xf>
    <xf numFmtId="173" fontId="14" fillId="0" borderId="16" xfId="7" applyNumberFormat="1" applyFont="1" applyFill="1" applyBorder="1" applyAlignment="1">
      <alignment indent="2"/>
    </xf>
    <xf numFmtId="0" fontId="14" fillId="0" borderId="19" xfId="0" applyFont="1" applyBorder="1" applyAlignment="1">
      <alignment horizontal="left" vertical="center" indent="1"/>
    </xf>
    <xf numFmtId="169" fontId="15" fillId="0" borderId="17" xfId="6" applyNumberFormat="1" applyFont="1" applyFill="1" applyBorder="1" applyAlignment="1">
      <alignment horizontal="right" vertical="center"/>
    </xf>
    <xf numFmtId="173" fontId="15" fillId="0" borderId="16" xfId="7" applyNumberFormat="1" applyFont="1" applyFill="1" applyBorder="1" applyAlignment="1">
      <alignment horizontal="center" vertical="center"/>
    </xf>
    <xf numFmtId="173" fontId="15" fillId="0" borderId="16" xfId="7" applyNumberFormat="1" applyFont="1" applyFill="1" applyBorder="1" applyAlignment="1">
      <alignment horizontal="center" indent="2"/>
    </xf>
    <xf numFmtId="0" fontId="11" fillId="3" borderId="11" xfId="0" applyFont="1" applyFill="1" applyBorder="1" applyAlignment="1"/>
    <xf numFmtId="0" fontId="11" fillId="3" borderId="12" xfId="0" applyFont="1" applyFill="1" applyBorder="1" applyAlignment="1"/>
    <xf numFmtId="0" fontId="11" fillId="3" borderId="13" xfId="0" applyFont="1" applyFill="1" applyBorder="1" applyAlignment="1"/>
    <xf numFmtId="0" fontId="11" fillId="3" borderId="14" xfId="0" applyFont="1" applyFill="1" applyBorder="1" applyAlignment="1"/>
    <xf numFmtId="0" fontId="11" fillId="3" borderId="9" xfId="0" applyFont="1" applyFill="1" applyBorder="1" applyAlignment="1"/>
    <xf numFmtId="0" fontId="11" fillId="3" borderId="10" xfId="0" applyFont="1" applyFill="1" applyBorder="1" applyAlignment="1"/>
    <xf numFmtId="0" fontId="11" fillId="3" borderId="11" xfId="0" applyFont="1" applyFill="1" applyBorder="1" applyAlignment="1">
      <alignment wrapText="1"/>
    </xf>
    <xf numFmtId="0" fontId="22" fillId="0" borderId="0" xfId="0" applyFont="1" applyAlignment="1">
      <alignment horizontal="left" vertical="top" wrapText="1"/>
    </xf>
    <xf numFmtId="0" fontId="2" fillId="2" borderId="1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</cellXfs>
  <cellStyles count="8">
    <cellStyle name="Millares" xfId="1" builtinId="3"/>
    <cellStyle name="Millares [0]" xfId="6" builtinId="6"/>
    <cellStyle name="Moneda" xfId="2" builtinId="4"/>
    <cellStyle name="Moneda [0]" xfId="7" builtinId="7"/>
    <cellStyle name="Moneda 2" xfId="3"/>
    <cellStyle name="Moneda 2 2" xfId="5"/>
    <cellStyle name="Normal" xfId="0" builtinId="0"/>
    <cellStyle name="Normal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8"/>
  <sheetViews>
    <sheetView workbookViewId="0">
      <selection activeCell="F7" sqref="F7"/>
    </sheetView>
  </sheetViews>
  <sheetFormatPr baseColWidth="10" defaultColWidth="9.140625" defaultRowHeight="15" x14ac:dyDescent="0.25"/>
  <cols>
    <col min="2" max="2" width="15.85546875" bestFit="1" customWidth="1"/>
    <col min="3" max="3" width="58.85546875" bestFit="1" customWidth="1"/>
    <col min="4" max="4" width="11.140625" bestFit="1" customWidth="1"/>
    <col min="5" max="6" width="21" bestFit="1" customWidth="1"/>
  </cols>
  <sheetData>
    <row r="2" spans="2:6" x14ac:dyDescent="0.25">
      <c r="B2" s="51" t="s">
        <v>0</v>
      </c>
      <c r="C2" s="47" t="s">
        <v>1</v>
      </c>
      <c r="D2" s="47" t="s">
        <v>2</v>
      </c>
      <c r="E2" s="53" t="s">
        <v>3</v>
      </c>
      <c r="F2" s="47" t="s">
        <v>4</v>
      </c>
    </row>
    <row r="3" spans="2:6" x14ac:dyDescent="0.25">
      <c r="B3" s="52"/>
      <c r="C3" s="48"/>
      <c r="D3" s="48"/>
      <c r="E3" s="48"/>
      <c r="F3" s="48"/>
    </row>
    <row r="4" spans="2:6" x14ac:dyDescent="0.25">
      <c r="B4" s="24">
        <v>2202223000642</v>
      </c>
      <c r="C4" s="22" t="s">
        <v>5</v>
      </c>
      <c r="D4" s="22">
        <v>8300279041</v>
      </c>
      <c r="E4" s="22" t="s">
        <v>6</v>
      </c>
      <c r="F4" s="22" t="s">
        <v>7</v>
      </c>
    </row>
    <row r="5" spans="2:6" x14ac:dyDescent="0.25">
      <c r="B5" s="24">
        <v>2202223000643</v>
      </c>
      <c r="C5" s="22" t="s">
        <v>8</v>
      </c>
      <c r="D5" s="22">
        <v>8300874434</v>
      </c>
      <c r="E5" s="22" t="s">
        <v>9</v>
      </c>
      <c r="F5" s="22" t="s">
        <v>10</v>
      </c>
    </row>
    <row r="6" spans="2:6" x14ac:dyDescent="0.25">
      <c r="B6" s="24">
        <v>2202223000657</v>
      </c>
      <c r="C6" s="22" t="s">
        <v>11</v>
      </c>
      <c r="D6" s="22">
        <v>8300392078</v>
      </c>
      <c r="E6" s="22" t="s">
        <v>12</v>
      </c>
      <c r="F6" s="22" t="s">
        <v>13</v>
      </c>
    </row>
    <row r="7" spans="2:6" x14ac:dyDescent="0.25">
      <c r="B7" s="24">
        <v>2202223000658</v>
      </c>
      <c r="C7" s="22" t="s">
        <v>14</v>
      </c>
      <c r="D7" s="22">
        <v>8999991022</v>
      </c>
      <c r="E7" s="22" t="s">
        <v>15</v>
      </c>
      <c r="F7" s="22" t="s">
        <v>16</v>
      </c>
    </row>
    <row r="8" spans="2:6" x14ac:dyDescent="0.25">
      <c r="B8" s="49" t="s">
        <v>17</v>
      </c>
      <c r="C8" s="50"/>
      <c r="D8" s="48"/>
      <c r="E8" s="23" t="s">
        <v>18</v>
      </c>
      <c r="F8" s="23" t="s">
        <v>18</v>
      </c>
    </row>
  </sheetData>
  <mergeCells count="6">
    <mergeCell ref="F2:F3"/>
    <mergeCell ref="B8:D8"/>
    <mergeCell ref="B2:B3"/>
    <mergeCell ref="C2:C3"/>
    <mergeCell ref="D2:D3"/>
    <mergeCell ref="E2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4"/>
  <sheetViews>
    <sheetView showGridLines="0" tabSelected="1" topLeftCell="A14" workbookViewId="0">
      <selection activeCell="B33" sqref="B33:D38"/>
    </sheetView>
  </sheetViews>
  <sheetFormatPr baseColWidth="10" defaultColWidth="11.42578125" defaultRowHeight="15" zeroHeight="1" x14ac:dyDescent="0.25"/>
  <cols>
    <col min="1" max="1" width="11.42578125" customWidth="1"/>
    <col min="2" max="2" width="35" bestFit="1" customWidth="1"/>
    <col min="3" max="3" width="21.28515625" bestFit="1" customWidth="1"/>
    <col min="4" max="5" width="11.42578125" customWidth="1"/>
    <col min="6" max="6" width="15.140625" bestFit="1" customWidth="1"/>
  </cols>
  <sheetData>
    <row r="1" spans="2:5" x14ac:dyDescent="0.25">
      <c r="B1" s="55" t="s">
        <v>19</v>
      </c>
      <c r="C1" s="56"/>
    </row>
    <row r="2" spans="2:5" ht="30.75" customHeight="1" x14ac:dyDescent="0.25">
      <c r="B2" s="57" t="s">
        <v>20</v>
      </c>
      <c r="C2" s="58"/>
      <c r="E2" s="30"/>
    </row>
    <row r="3" spans="2:5" ht="15" customHeight="1" thickBot="1" x14ac:dyDescent="0.3">
      <c r="E3" s="30"/>
    </row>
    <row r="4" spans="2:5" ht="15.75" x14ac:dyDescent="0.25">
      <c r="B4" s="32" t="s">
        <v>58</v>
      </c>
      <c r="C4" s="9">
        <v>2202223000658</v>
      </c>
      <c r="E4" s="30"/>
    </row>
    <row r="5" spans="2:5" ht="15.75" x14ac:dyDescent="0.25">
      <c r="B5" s="59" t="s">
        <v>21</v>
      </c>
      <c r="C5" s="59"/>
      <c r="E5" s="30"/>
    </row>
    <row r="6" spans="2:5" ht="15.75" x14ac:dyDescent="0.25">
      <c r="B6" s="59" t="s">
        <v>22</v>
      </c>
      <c r="C6" s="59">
        <v>45007</v>
      </c>
      <c r="E6" s="30"/>
    </row>
    <row r="7" spans="2:5" ht="15.75" x14ac:dyDescent="0.25">
      <c r="B7" s="34" t="s">
        <v>22</v>
      </c>
      <c r="C7" s="35">
        <v>45047</v>
      </c>
      <c r="E7" s="30"/>
    </row>
    <row r="8" spans="2:5" ht="15.75" x14ac:dyDescent="0.25">
      <c r="B8" s="34" t="s">
        <v>23</v>
      </c>
      <c r="C8" s="35">
        <v>45291</v>
      </c>
      <c r="E8" s="30"/>
    </row>
    <row r="9" spans="2:5" ht="15.75" x14ac:dyDescent="0.25">
      <c r="B9" s="34" t="s">
        <v>24</v>
      </c>
      <c r="C9" s="36">
        <f>+C8-C7+1</f>
        <v>245</v>
      </c>
      <c r="E9" s="30"/>
    </row>
    <row r="10" spans="2:5" ht="15.75" x14ac:dyDescent="0.25">
      <c r="B10" s="32" t="s">
        <v>25</v>
      </c>
      <c r="C10" s="32" t="s">
        <v>26</v>
      </c>
      <c r="E10" s="30"/>
    </row>
    <row r="11" spans="2:5" x14ac:dyDescent="0.25">
      <c r="B11" s="37" t="s">
        <v>37</v>
      </c>
      <c r="C11" s="38">
        <v>4876936060</v>
      </c>
    </row>
    <row r="12" spans="2:5" x14ac:dyDescent="0.25">
      <c r="B12" s="39"/>
      <c r="C12" s="31"/>
    </row>
    <row r="13" spans="2:5" x14ac:dyDescent="0.25">
      <c r="B13" s="59" t="s">
        <v>42</v>
      </c>
      <c r="C13" s="60"/>
    </row>
    <row r="14" spans="2:5" ht="15.75" x14ac:dyDescent="0.25">
      <c r="B14" s="43" t="s">
        <v>43</v>
      </c>
      <c r="C14" s="41">
        <f>SUM(C11:C11)</f>
        <v>4876936060</v>
      </c>
    </row>
    <row r="15" spans="2:5" ht="15.75" x14ac:dyDescent="0.25">
      <c r="B15" s="33" t="s">
        <v>44</v>
      </c>
      <c r="C15" s="44">
        <v>3.7607858929142099</v>
      </c>
    </row>
    <row r="16" spans="2:5" ht="15.75" x14ac:dyDescent="0.25">
      <c r="B16" s="33" t="s">
        <v>45</v>
      </c>
      <c r="C16" s="45">
        <f>+(C14*C15/1000)/365*C9</f>
        <v>12311157.594788188</v>
      </c>
    </row>
    <row r="17" spans="2:5" ht="15.75" x14ac:dyDescent="0.25">
      <c r="B17" s="33" t="s">
        <v>46</v>
      </c>
      <c r="C17" s="45">
        <f>+C16*19%</f>
        <v>2339119.9430097556</v>
      </c>
      <c r="E17" s="27"/>
    </row>
    <row r="18" spans="2:5" x14ac:dyDescent="0.25">
      <c r="B18" s="32" t="s">
        <v>47</v>
      </c>
      <c r="C18" s="40">
        <f>(C16+C17)</f>
        <v>14650277.537797943</v>
      </c>
      <c r="E18" s="29"/>
    </row>
    <row r="19" spans="2:5" x14ac:dyDescent="0.25">
      <c r="B19" s="25">
        <f>+ROUND(C18,0)</f>
        <v>14650278</v>
      </c>
    </row>
    <row r="20" spans="2:5" x14ac:dyDescent="0.25">
      <c r="B20" s="59" t="s">
        <v>48</v>
      </c>
      <c r="C20" s="59"/>
    </row>
    <row r="21" spans="2:5" ht="15.75" x14ac:dyDescent="0.25">
      <c r="B21" s="33" t="s">
        <v>43</v>
      </c>
      <c r="C21" s="42">
        <f>+C14</f>
        <v>4876936060</v>
      </c>
    </row>
    <row r="22" spans="2:5" ht="15.75" x14ac:dyDescent="0.25">
      <c r="B22" s="33" t="s">
        <v>44</v>
      </c>
      <c r="C22" s="44">
        <v>3.7607858929142099</v>
      </c>
      <c r="D22" s="26"/>
    </row>
    <row r="23" spans="2:5" ht="15.75" x14ac:dyDescent="0.25">
      <c r="B23" s="33" t="s">
        <v>45</v>
      </c>
      <c r="C23" s="46">
        <f>ROUND((C21*C22/1000)/365*C9,0)</f>
        <v>12311158</v>
      </c>
      <c r="D23" s="26"/>
    </row>
    <row r="24" spans="2:5" ht="15.75" x14ac:dyDescent="0.25">
      <c r="B24" s="33" t="s">
        <v>46</v>
      </c>
      <c r="C24" s="46">
        <f>+ROUND(C23*19%,0)</f>
        <v>2339120</v>
      </c>
      <c r="D24" s="26"/>
    </row>
    <row r="25" spans="2:5" x14ac:dyDescent="0.25">
      <c r="B25" s="32" t="s">
        <v>47</v>
      </c>
      <c r="C25" s="40">
        <f>+C23+C24</f>
        <v>14650278</v>
      </c>
      <c r="D25" s="28"/>
    </row>
    <row r="26" spans="2:5" x14ac:dyDescent="0.25"/>
    <row r="27" spans="2:5" ht="15.75" customHeight="1" x14ac:dyDescent="0.25">
      <c r="B27" s="54" t="s">
        <v>59</v>
      </c>
      <c r="C27" s="54"/>
      <c r="D27" s="54"/>
    </row>
    <row r="28" spans="2:5" ht="15.75" customHeight="1" x14ac:dyDescent="0.25">
      <c r="B28" s="54"/>
      <c r="C28" s="54"/>
      <c r="D28" s="54"/>
    </row>
    <row r="29" spans="2:5" ht="15.75" customHeight="1" x14ac:dyDescent="0.25">
      <c r="B29" s="54"/>
      <c r="C29" s="54"/>
      <c r="D29" s="54"/>
    </row>
    <row r="30" spans="2:5" ht="15.75" customHeight="1" x14ac:dyDescent="0.25">
      <c r="B30" s="54"/>
      <c r="C30" s="54"/>
      <c r="D30" s="54"/>
    </row>
    <row r="31" spans="2:5" x14ac:dyDescent="0.25">
      <c r="B31" s="54"/>
      <c r="C31" s="54"/>
      <c r="D31" s="54"/>
    </row>
    <row r="32" spans="2:5" x14ac:dyDescent="0.25"/>
    <row r="33" spans="2:4" ht="15.75" customHeight="1" x14ac:dyDescent="0.25">
      <c r="B33" s="54" t="s">
        <v>49</v>
      </c>
      <c r="C33" s="54"/>
      <c r="D33" s="54"/>
    </row>
    <row r="34" spans="2:4" ht="15.75" customHeight="1" x14ac:dyDescent="0.25">
      <c r="B34" s="54"/>
      <c r="C34" s="54"/>
      <c r="D34" s="54"/>
    </row>
    <row r="35" spans="2:4" ht="15.75" customHeight="1" x14ac:dyDescent="0.25">
      <c r="B35" s="54"/>
      <c r="C35" s="54"/>
      <c r="D35" s="54"/>
    </row>
    <row r="36" spans="2:4" ht="15.75" customHeight="1" x14ac:dyDescent="0.25">
      <c r="B36" s="54"/>
      <c r="C36" s="54"/>
      <c r="D36" s="54"/>
    </row>
    <row r="37" spans="2:4" x14ac:dyDescent="0.25">
      <c r="B37" s="54"/>
      <c r="C37" s="54"/>
      <c r="D37" s="54"/>
    </row>
    <row r="38" spans="2:4" x14ac:dyDescent="0.25">
      <c r="B38" s="54"/>
      <c r="C38" s="54"/>
      <c r="D38" s="54"/>
    </row>
    <row r="39" spans="2:4" x14ac:dyDescent="0.25"/>
    <row r="40" spans="2:4" x14ac:dyDescent="0.25"/>
    <row r="41" spans="2:4" x14ac:dyDescent="0.25"/>
    <row r="42" spans="2:4" x14ac:dyDescent="0.25"/>
    <row r="43" spans="2:4" x14ac:dyDescent="0.25"/>
    <row r="44" spans="2:4" x14ac:dyDescent="0.25"/>
    <row r="45" spans="2:4" x14ac:dyDescent="0.25"/>
    <row r="46" spans="2:4" x14ac:dyDescent="0.25"/>
    <row r="47" spans="2:4" x14ac:dyDescent="0.25"/>
    <row r="48" spans="2:4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</sheetData>
  <mergeCells count="8">
    <mergeCell ref="B33:D38"/>
    <mergeCell ref="B27:D31"/>
    <mergeCell ref="B1:C1"/>
    <mergeCell ref="B2:C2"/>
    <mergeCell ref="B13:C13"/>
    <mergeCell ref="B20:C20"/>
    <mergeCell ref="B5:C5"/>
    <mergeCell ref="B6:C6"/>
  </mergeCells>
  <pageMargins left="0.7" right="0.7" top="0.75" bottom="0.75" header="0.3" footer="0.3"/>
  <pageSetup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workbookViewId="0">
      <selection activeCell="C13" sqref="C13"/>
    </sheetView>
  </sheetViews>
  <sheetFormatPr baseColWidth="10" defaultColWidth="9.140625" defaultRowHeight="15" x14ac:dyDescent="0.25"/>
  <cols>
    <col min="1" max="1" width="46.85546875" bestFit="1" customWidth="1"/>
    <col min="2" max="2" width="16.85546875" bestFit="1" customWidth="1"/>
  </cols>
  <sheetData>
    <row r="1" spans="1:2" x14ac:dyDescent="0.25">
      <c r="A1" s="8" t="s">
        <v>50</v>
      </c>
      <c r="B1" s="9">
        <v>2202223000658</v>
      </c>
    </row>
    <row r="2" spans="1:2" x14ac:dyDescent="0.25">
      <c r="A2" s="10" t="s">
        <v>25</v>
      </c>
      <c r="B2" s="11" t="s">
        <v>26</v>
      </c>
    </row>
    <row r="3" spans="1:2" hidden="1" x14ac:dyDescent="0.25">
      <c r="A3" s="12" t="s">
        <v>27</v>
      </c>
      <c r="B3" s="16">
        <v>0</v>
      </c>
    </row>
    <row r="4" spans="1:2" hidden="1" x14ac:dyDescent="0.25">
      <c r="A4" s="18" t="s">
        <v>28</v>
      </c>
      <c r="B4" s="19"/>
    </row>
    <row r="5" spans="1:2" hidden="1" x14ac:dyDescent="0.25">
      <c r="A5" s="18" t="s">
        <v>29</v>
      </c>
      <c r="B5" s="19"/>
    </row>
    <row r="6" spans="1:2" hidden="1" x14ac:dyDescent="0.25">
      <c r="A6" s="18" t="s">
        <v>30</v>
      </c>
      <c r="B6" s="19"/>
    </row>
    <row r="7" spans="1:2" hidden="1" x14ac:dyDescent="0.25">
      <c r="A7" s="18" t="s">
        <v>31</v>
      </c>
      <c r="B7" s="19"/>
    </row>
    <row r="8" spans="1:2" hidden="1" x14ac:dyDescent="0.25">
      <c r="A8" s="18" t="s">
        <v>32</v>
      </c>
      <c r="B8" s="19"/>
    </row>
    <row r="9" spans="1:2" hidden="1" x14ac:dyDescent="0.25">
      <c r="A9" s="18" t="s">
        <v>33</v>
      </c>
      <c r="B9" s="19"/>
    </row>
    <row r="10" spans="1:2" hidden="1" x14ac:dyDescent="0.25">
      <c r="A10" s="18" t="s">
        <v>34</v>
      </c>
      <c r="B10" s="19"/>
    </row>
    <row r="11" spans="1:2" hidden="1" x14ac:dyDescent="0.25">
      <c r="A11" s="18" t="s">
        <v>35</v>
      </c>
      <c r="B11" s="19"/>
    </row>
    <row r="12" spans="1:2" hidden="1" x14ac:dyDescent="0.25">
      <c r="A12" s="18" t="s">
        <v>36</v>
      </c>
      <c r="B12" s="19"/>
    </row>
    <row r="13" spans="1:2" x14ac:dyDescent="0.25">
      <c r="A13" s="18" t="s">
        <v>37</v>
      </c>
      <c r="B13" s="19">
        <v>4876936060</v>
      </c>
    </row>
    <row r="14" spans="1:2" hidden="1" x14ac:dyDescent="0.25">
      <c r="A14" s="18" t="s">
        <v>38</v>
      </c>
      <c r="B14" s="19"/>
    </row>
    <row r="15" spans="1:2" hidden="1" x14ac:dyDescent="0.25">
      <c r="A15" s="18" t="s">
        <v>39</v>
      </c>
      <c r="B15" s="19"/>
    </row>
    <row r="16" spans="1:2" hidden="1" x14ac:dyDescent="0.25">
      <c r="A16" s="18" t="s">
        <v>40</v>
      </c>
      <c r="B16" s="19"/>
    </row>
    <row r="17" spans="1:2" hidden="1" x14ac:dyDescent="0.25">
      <c r="A17" s="18" t="s">
        <v>41</v>
      </c>
      <c r="B17" s="19">
        <v>0</v>
      </c>
    </row>
    <row r="18" spans="1:2" x14ac:dyDescent="0.25">
      <c r="A18" s="13" t="s">
        <v>51</v>
      </c>
      <c r="B18" s="17">
        <f>SUM(B3:B17)</f>
        <v>4876936060</v>
      </c>
    </row>
    <row r="21" spans="1:2" x14ac:dyDescent="0.25">
      <c r="A21" s="1" t="s">
        <v>52</v>
      </c>
      <c r="B21" s="2">
        <f>+B18</f>
        <v>4876936060</v>
      </c>
    </row>
    <row r="22" spans="1:2" x14ac:dyDescent="0.25">
      <c r="A22" s="3" t="s">
        <v>53</v>
      </c>
      <c r="B22" s="20">
        <f>+ROUND((B21*B25/1000)/365*B28,0)</f>
        <v>13818646</v>
      </c>
    </row>
    <row r="23" spans="1:2" x14ac:dyDescent="0.25">
      <c r="A23" s="3" t="s">
        <v>54</v>
      </c>
      <c r="B23" s="20">
        <f>B22*19%</f>
        <v>2625542.7400000002</v>
      </c>
    </row>
    <row r="24" spans="1:2" x14ac:dyDescent="0.25">
      <c r="A24" s="3" t="s">
        <v>55</v>
      </c>
      <c r="B24" s="20">
        <f>+B22+B23</f>
        <v>16444188.74</v>
      </c>
    </row>
    <row r="25" spans="1:2" x14ac:dyDescent="0.25">
      <c r="A25" s="14" t="s">
        <v>56</v>
      </c>
      <c r="B25" s="21">
        <v>3.7607858929142099</v>
      </c>
    </row>
    <row r="26" spans="1:2" x14ac:dyDescent="0.25">
      <c r="A26" s="4" t="s">
        <v>22</v>
      </c>
      <c r="B26" s="5">
        <v>45017</v>
      </c>
    </row>
    <row r="27" spans="1:2" x14ac:dyDescent="0.25">
      <c r="A27" s="4" t="s">
        <v>23</v>
      </c>
      <c r="B27" s="5">
        <v>45291</v>
      </c>
    </row>
    <row r="28" spans="1:2" x14ac:dyDescent="0.25">
      <c r="A28" s="6" t="s">
        <v>24</v>
      </c>
      <c r="B28" s="7">
        <f>+B27-B26+1</f>
        <v>275</v>
      </c>
    </row>
    <row r="31" spans="1:2" x14ac:dyDescent="0.25">
      <c r="A31" s="15" t="s">
        <v>57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3c9d8b2-0d2c-4ac8-a09c-1f25fc881485">
      <Terms xmlns="http://schemas.microsoft.com/office/infopath/2007/PartnerControls"/>
    </lcf76f155ced4ddcb4097134ff3c332f>
    <TaxCatchAll xmlns="49102ea2-dd53-42b2-95b6-19a39998f7d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11A0C509CDF0D4CA3549EAAAF8624B6" ma:contentTypeVersion="12" ma:contentTypeDescription="Crear nuevo documento." ma:contentTypeScope="" ma:versionID="0e10b9e289c8e8f2e9066015e1d97878">
  <xsd:schema xmlns:xsd="http://www.w3.org/2001/XMLSchema" xmlns:xs="http://www.w3.org/2001/XMLSchema" xmlns:p="http://schemas.microsoft.com/office/2006/metadata/properties" xmlns:ns2="53c9d8b2-0d2c-4ac8-a09c-1f25fc881485" xmlns:ns3="49102ea2-dd53-42b2-95b6-19a39998f7d6" targetNamespace="http://schemas.microsoft.com/office/2006/metadata/properties" ma:root="true" ma:fieldsID="7678a888b4eec8d0c265bf2374f9f039" ns2:_="" ns3:_="">
    <xsd:import namespace="53c9d8b2-0d2c-4ac8-a09c-1f25fc881485"/>
    <xsd:import namespace="49102ea2-dd53-42b2-95b6-19a39998f7d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c9d8b2-0d2c-4ac8-a09c-1f25fc8814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db4f335f-4aac-4393-8d60-b82646c97e7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102ea2-dd53-42b2-95b6-19a39998f7d6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8aff1447-76fd-43a3-a77a-2a1c640a1116}" ma:internalName="TaxCatchAll" ma:showField="CatchAllData" ma:web="49102ea2-dd53-42b2-95b6-19a39998f7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B063456-795C-4B28-8EEA-A4C4B53B81CE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www.w3.org/XML/1998/namespace"/>
    <ds:schemaRef ds:uri="http://purl.org/dc/elements/1.1/"/>
    <ds:schemaRef ds:uri="http://purl.org/dc/terms/"/>
    <ds:schemaRef ds:uri="http://schemas.microsoft.com/office/infopath/2007/PartnerControls"/>
    <ds:schemaRef ds:uri="49102ea2-dd53-42b2-95b6-19a39998f7d6"/>
    <ds:schemaRef ds:uri="53c9d8b2-0d2c-4ac8-a09c-1f25fc881485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E3D224AC-17CD-46AA-B364-03A01BBE59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3c9d8b2-0d2c-4ac8-a09c-1f25fc881485"/>
    <ds:schemaRef ds:uri="49102ea2-dd53-42b2-95b6-19a39998f7d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4A977C4-EA2B-422A-8355-271273D65B2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Tasas</vt:lpstr>
      <vt:lpstr>TRDM</vt:lpstr>
      <vt:lpstr>E&amp;M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Alvarez Ivan Julian</dc:creator>
  <cp:keywords/>
  <dc:description/>
  <cp:lastModifiedBy>FABIO ANDRES OSMA TRIANA</cp:lastModifiedBy>
  <cp:revision/>
  <dcterms:created xsi:type="dcterms:W3CDTF">2019-04-16T15:38:31Z</dcterms:created>
  <dcterms:modified xsi:type="dcterms:W3CDTF">2023-04-20T21:14:34Z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0x010100A11A0C509CDF0D4CA3549EAAAF8624B6</vt:lpwstr>
  </property>
  <property fmtid="{D5CDD505-2E9C-101B-9397-08002B2CF9AE}" pid="3" name="MediaServiceImageTags">
    <vt:lpwstr/>
  </property>
</Properties>
</file>