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E:\DOCUMENTOS\CONTRATOS WORLD M&amp;D 2016-2017-2018\DOCUMENTOS PARA CONTRATOS WORLD M&amp;D\"/>
    </mc:Choice>
  </mc:AlternateContent>
  <bookViews>
    <workbookView xWindow="0" yWindow="0" windowWidth="28800" windowHeight="12330"/>
  </bookViews>
  <sheets>
    <sheet name="Menú Principal" sheetId="18" r:id="rId1"/>
    <sheet name="Evaluación" sheetId="7" r:id="rId2"/>
    <sheet name="Resumen Autoevaluación" sheetId="19" r:id="rId3"/>
    <sheet name="Gráfica Comparativa" sheetId="23" r:id="rId4"/>
    <sheet name="Resúmen Cumplimiento" sheetId="21" r:id="rId5"/>
    <sheet name="Plan de Acción" sheetId="9" r:id="rId6"/>
    <sheet name="Definición Estandares" sheetId="8" r:id="rId7"/>
    <sheet name="Hoja2" sheetId="25" r:id="rId8"/>
    <sheet name="Hoja3" sheetId="26" r:id="rId9"/>
    <sheet name="Parámetros" sheetId="10" state="hidden" r:id="rId10"/>
    <sheet name="Exportar" sheetId="22" state="hidden" r:id="rId11"/>
    <sheet name="Hoja1" sheetId="24" r:id="rId12"/>
  </sheets>
  <externalReferences>
    <externalReference r:id="rId13"/>
    <externalReference r:id="rId14"/>
  </externalReferences>
  <definedNames>
    <definedName name="Año">[1]ES.BD!$AA$2:$AA$7</definedName>
    <definedName name="_xlnm.Print_Area" localSheetId="0">'Menú Principal'!$A$1:$L$36</definedName>
    <definedName name="fechai">Evaluación!$I$7</definedName>
    <definedName name="inicio1">Evaluación!$H$11</definedName>
    <definedName name="inicio2">Evaluación!$H$104</definedName>
    <definedName name="inicio3">Evaluación!$H$176</definedName>
    <definedName name="inicio4">Evaluación!$H$248</definedName>
    <definedName name="inicio5">Evaluación!$H$320</definedName>
    <definedName name="Producto">[2]Hoja1!$A$2:$A$45</definedName>
    <definedName name="_xlnm.Print_Titles" localSheetId="1">Evaluación!$6:$10</definedName>
    <definedName name="valida">Evaluación!$D$71</definedName>
    <definedName name="valida2">Evaluación!$D$164</definedName>
    <definedName name="valida3">Evaluación!$D$236</definedName>
    <definedName name="valida4">Evaluación!$D$308</definedName>
    <definedName name="valida5">Evaluación!$D$380</definedName>
  </definedNames>
  <calcPr calcId="162913"/>
  <pivotCaches>
    <pivotCache cacheId="67" r:id="rId15"/>
    <pivotCache cacheId="127" r:id="rId16"/>
  </pivotCaches>
</workbook>
</file>

<file path=xl/calcChain.xml><?xml version="1.0" encoding="utf-8"?>
<calcChain xmlns="http://schemas.openxmlformats.org/spreadsheetml/2006/main">
  <c r="M48" i="9" l="1"/>
  <c r="M49" i="9"/>
  <c r="M50" i="9"/>
  <c r="M51" i="9"/>
  <c r="M52" i="9"/>
  <c r="M53" i="9"/>
  <c r="M54" i="9"/>
  <c r="M55" i="9"/>
  <c r="M56" i="9"/>
  <c r="M57" i="9"/>
  <c r="M58" i="9"/>
  <c r="M59" i="9"/>
  <c r="M60" i="9"/>
  <c r="M61" i="9"/>
  <c r="M62" i="9"/>
  <c r="M63" i="9"/>
  <c r="M64" i="9"/>
  <c r="M65" i="9"/>
  <c r="M66" i="9"/>
  <c r="M67" i="9"/>
  <c r="M68" i="9"/>
  <c r="M69" i="9"/>
  <c r="M70" i="9"/>
  <c r="M71" i="9"/>
  <c r="M72" i="9"/>
  <c r="M73" i="9"/>
  <c r="M74" i="9"/>
  <c r="M75" i="9"/>
  <c r="M76" i="9"/>
  <c r="M77" i="9"/>
  <c r="M78" i="9"/>
  <c r="M79" i="9"/>
  <c r="M80" i="9"/>
  <c r="M81" i="9"/>
  <c r="M82" i="9"/>
  <c r="M83" i="9"/>
  <c r="M84" i="9"/>
  <c r="M85" i="9"/>
  <c r="M86" i="9"/>
  <c r="M87" i="9"/>
  <c r="M88" i="9"/>
  <c r="M89" i="9"/>
  <c r="M90" i="9"/>
  <c r="M91" i="9"/>
  <c r="M92" i="9"/>
  <c r="M93" i="9"/>
  <c r="M94" i="9"/>
  <c r="M95" i="9"/>
  <c r="M96" i="9"/>
  <c r="M97" i="9"/>
  <c r="M98" i="9"/>
  <c r="M99" i="9"/>
  <c r="M100" i="9"/>
  <c r="M101" i="9"/>
  <c r="M102" i="9"/>
  <c r="M103" i="9"/>
  <c r="M104" i="9"/>
  <c r="M105" i="9"/>
  <c r="M106" i="9"/>
  <c r="M107" i="9"/>
  <c r="M108" i="9"/>
  <c r="M109" i="9"/>
  <c r="M110" i="9"/>
  <c r="M111" i="9"/>
  <c r="M112" i="9"/>
  <c r="M113" i="9"/>
  <c r="M114" i="9"/>
  <c r="M115" i="9"/>
  <c r="M116" i="9"/>
  <c r="M117" i="9"/>
  <c r="M118" i="9"/>
  <c r="M119" i="9"/>
  <c r="M120" i="9"/>
  <c r="M121" i="9"/>
  <c r="M122" i="9"/>
  <c r="M123" i="9"/>
  <c r="M124" i="9"/>
  <c r="M125" i="9"/>
  <c r="M126" i="9"/>
  <c r="M127" i="9"/>
  <c r="M128" i="9"/>
  <c r="M129" i="9"/>
  <c r="M130" i="9"/>
  <c r="M131" i="9"/>
  <c r="M132" i="9"/>
  <c r="M133" i="9"/>
  <c r="M134" i="9"/>
  <c r="M135" i="9"/>
  <c r="M136" i="9"/>
  <c r="M137" i="9"/>
  <c r="M138" i="9"/>
  <c r="M139" i="9"/>
  <c r="M140" i="9"/>
  <c r="M141" i="9"/>
  <c r="M142" i="9"/>
  <c r="M143" i="9"/>
  <c r="M144" i="9"/>
  <c r="M145" i="9"/>
  <c r="M146" i="9"/>
  <c r="M147" i="9"/>
  <c r="M148" i="9"/>
  <c r="M149" i="9"/>
  <c r="M150" i="9"/>
  <c r="M151" i="9"/>
  <c r="M152" i="9"/>
  <c r="M153" i="9"/>
  <c r="M154" i="9"/>
  <c r="M155" i="9"/>
  <c r="M156" i="9"/>
  <c r="M157" i="9"/>
  <c r="M158" i="9"/>
  <c r="M159" i="9"/>
  <c r="M160" i="9"/>
  <c r="M161" i="9"/>
  <c r="M162" i="9"/>
  <c r="M163" i="9"/>
  <c r="M164" i="9"/>
  <c r="M165" i="9"/>
  <c r="M166" i="9"/>
  <c r="M167" i="9"/>
  <c r="M168" i="9"/>
  <c r="M169" i="9"/>
  <c r="M170" i="9"/>
  <c r="M171" i="9"/>
  <c r="M172" i="9"/>
  <c r="M173" i="9"/>
  <c r="M174" i="9"/>
  <c r="M175" i="9"/>
  <c r="M176" i="9"/>
  <c r="M177" i="9"/>
  <c r="M178" i="9"/>
  <c r="M179" i="9"/>
  <c r="M180" i="9"/>
  <c r="M181" i="9"/>
  <c r="M182" i="9"/>
  <c r="M183" i="9"/>
  <c r="M184" i="9"/>
  <c r="M185" i="9"/>
  <c r="M186" i="9"/>
  <c r="M187" i="9"/>
  <c r="M188" i="9"/>
  <c r="M189" i="9"/>
  <c r="M190" i="9"/>
  <c r="M191" i="9"/>
  <c r="M192" i="9"/>
  <c r="M193" i="9"/>
  <c r="M194" i="9"/>
  <c r="M195" i="9"/>
  <c r="M196" i="9"/>
  <c r="M197" i="9"/>
  <c r="M198" i="9"/>
  <c r="M199" i="9"/>
  <c r="M200" i="9"/>
  <c r="M201" i="9"/>
  <c r="M202" i="9"/>
  <c r="M203" i="9"/>
  <c r="M204" i="9"/>
  <c r="M205" i="9"/>
  <c r="M206" i="9"/>
  <c r="M207" i="9"/>
  <c r="M208" i="9"/>
  <c r="M209" i="9"/>
  <c r="M210" i="9"/>
  <c r="M211" i="9"/>
  <c r="M212" i="9"/>
  <c r="M213" i="9"/>
  <c r="M214" i="9"/>
  <c r="M215" i="9"/>
  <c r="M216" i="9"/>
  <c r="M217" i="9"/>
  <c r="M218" i="9"/>
  <c r="M219" i="9"/>
  <c r="M220" i="9"/>
  <c r="M221" i="9"/>
  <c r="M222" i="9"/>
  <c r="M223" i="9"/>
  <c r="M224" i="9"/>
  <c r="M225" i="9"/>
  <c r="M226" i="9"/>
  <c r="M227" i="9"/>
  <c r="M228" i="9"/>
  <c r="M229" i="9"/>
  <c r="M230" i="9"/>
  <c r="M231" i="9"/>
  <c r="M232" i="9"/>
  <c r="M233" i="9"/>
  <c r="M234" i="9"/>
  <c r="M235" i="9"/>
  <c r="M236" i="9"/>
  <c r="M237" i="9"/>
  <c r="M238" i="9"/>
  <c r="M239" i="9"/>
  <c r="M240" i="9"/>
  <c r="M241" i="9"/>
  <c r="M242" i="9"/>
  <c r="M243" i="9"/>
  <c r="M244" i="9"/>
  <c r="M245" i="9"/>
  <c r="M246" i="9"/>
  <c r="M247" i="9"/>
  <c r="M248" i="9"/>
  <c r="M249" i="9"/>
  <c r="M250" i="9"/>
  <c r="M251" i="9"/>
  <c r="M252" i="9"/>
  <c r="M253" i="9"/>
  <c r="M254" i="9"/>
  <c r="M255" i="9"/>
  <c r="M256" i="9"/>
  <c r="M257" i="9"/>
  <c r="M258" i="9"/>
  <c r="M259" i="9"/>
  <c r="M260" i="9"/>
  <c r="M261" i="9"/>
  <c r="M262" i="9"/>
  <c r="M263" i="9"/>
  <c r="M264" i="9"/>
  <c r="M265" i="9"/>
  <c r="M266" i="9"/>
  <c r="M267" i="9"/>
  <c r="M268" i="9"/>
  <c r="M269" i="9"/>
  <c r="M270" i="9"/>
  <c r="M271" i="9"/>
  <c r="M272" i="9"/>
  <c r="M273" i="9"/>
  <c r="M274" i="9"/>
  <c r="M275" i="9"/>
  <c r="M276" i="9"/>
  <c r="M277" i="9"/>
  <c r="M278" i="9"/>
  <c r="M279" i="9"/>
  <c r="M280" i="9"/>
  <c r="M281" i="9"/>
  <c r="M282" i="9"/>
  <c r="M283" i="9"/>
  <c r="M284" i="9"/>
  <c r="M285" i="9"/>
  <c r="M286" i="9"/>
  <c r="M287" i="9"/>
  <c r="M288" i="9"/>
  <c r="M289" i="9"/>
  <c r="M290" i="9"/>
  <c r="M291" i="9"/>
  <c r="M292" i="9"/>
  <c r="M293" i="9"/>
  <c r="M294" i="9"/>
  <c r="M295" i="9"/>
  <c r="M296" i="9"/>
  <c r="M297" i="9"/>
  <c r="M298" i="9"/>
  <c r="M299" i="9"/>
  <c r="M300" i="9"/>
  <c r="M301" i="9"/>
  <c r="M302" i="9"/>
  <c r="M303" i="9"/>
  <c r="M304" i="9"/>
  <c r="M305" i="9"/>
  <c r="M306" i="9"/>
  <c r="M307" i="9"/>
  <c r="M308" i="9"/>
  <c r="M309" i="9"/>
  <c r="M310" i="9"/>
  <c r="M311" i="9"/>
  <c r="M312" i="9"/>
  <c r="M313" i="9"/>
  <c r="M314" i="9"/>
  <c r="M315" i="9"/>
  <c r="M316" i="9"/>
  <c r="M317" i="9"/>
  <c r="M318" i="9"/>
  <c r="M319" i="9"/>
  <c r="M320" i="9"/>
  <c r="M321" i="9"/>
  <c r="M322" i="9"/>
  <c r="M323" i="9"/>
  <c r="M324" i="9"/>
  <c r="M325" i="9"/>
  <c r="M326" i="9"/>
  <c r="M327" i="9"/>
  <c r="M328" i="9"/>
  <c r="M329" i="9"/>
  <c r="M330" i="9"/>
  <c r="M331" i="9"/>
  <c r="M332" i="9"/>
  <c r="M333" i="9"/>
  <c r="M334" i="9"/>
  <c r="M335" i="9"/>
  <c r="M336" i="9"/>
  <c r="M337" i="9"/>
  <c r="M338" i="9"/>
  <c r="M339" i="9"/>
  <c r="M340" i="9"/>
  <c r="M341" i="9"/>
  <c r="M342" i="9"/>
  <c r="M343" i="9"/>
  <c r="M344" i="9"/>
  <c r="M345" i="9"/>
  <c r="M346" i="9"/>
  <c r="M347" i="9"/>
  <c r="M348" i="9"/>
  <c r="M349" i="9"/>
  <c r="M350" i="9"/>
  <c r="M351" i="9"/>
  <c r="M352" i="9"/>
  <c r="M353" i="9"/>
  <c r="M354" i="9"/>
  <c r="M355" i="9"/>
  <c r="M356" i="9"/>
  <c r="M357" i="9"/>
  <c r="M358" i="9"/>
  <c r="M359" i="9"/>
  <c r="M360" i="9"/>
  <c r="M361" i="9"/>
  <c r="M362" i="9"/>
  <c r="M363" i="9"/>
  <c r="M364" i="9"/>
  <c r="M365" i="9"/>
  <c r="M366" i="9"/>
  <c r="M367" i="9"/>
  <c r="M368" i="9"/>
  <c r="M369" i="9"/>
  <c r="M370" i="9"/>
  <c r="M371" i="9"/>
  <c r="M372" i="9"/>
  <c r="M373" i="9"/>
  <c r="M374" i="9"/>
  <c r="M375" i="9"/>
  <c r="M376" i="9"/>
  <c r="M377" i="9"/>
  <c r="M378" i="9"/>
  <c r="M379" i="9"/>
  <c r="M380" i="9"/>
  <c r="M381" i="9"/>
  <c r="M382" i="9"/>
  <c r="M383" i="9"/>
  <c r="M384" i="9"/>
  <c r="M385" i="9"/>
  <c r="M386" i="9"/>
  <c r="M387" i="9"/>
  <c r="M388" i="9"/>
  <c r="M389" i="9"/>
  <c r="W379" i="7"/>
  <c r="W378" i="7"/>
  <c r="W377" i="7"/>
  <c r="W376" i="7"/>
  <c r="W375" i="7"/>
  <c r="W374" i="7"/>
  <c r="W373" i="7"/>
  <c r="W372" i="7"/>
  <c r="W371" i="7"/>
  <c r="W370" i="7"/>
  <c r="W369" i="7"/>
  <c r="W368" i="7"/>
  <c r="W367" i="7"/>
  <c r="W366" i="7"/>
  <c r="W365" i="7"/>
  <c r="W364" i="7"/>
  <c r="W363" i="7"/>
  <c r="W362" i="7"/>
  <c r="W361" i="7"/>
  <c r="W360" i="7"/>
  <c r="W359" i="7"/>
  <c r="W358" i="7"/>
  <c r="W357" i="7"/>
  <c r="W356" i="7"/>
  <c r="W355" i="7"/>
  <c r="W354" i="7"/>
  <c r="W353" i="7"/>
  <c r="W352" i="7"/>
  <c r="W351" i="7"/>
  <c r="W350" i="7"/>
  <c r="W349" i="7"/>
  <c r="W348" i="7"/>
  <c r="W347" i="7"/>
  <c r="W346" i="7"/>
  <c r="W345" i="7"/>
  <c r="W344" i="7"/>
  <c r="W343" i="7"/>
  <c r="W342" i="7"/>
  <c r="W341" i="7"/>
  <c r="W340" i="7"/>
  <c r="W339" i="7"/>
  <c r="W338" i="7"/>
  <c r="W337" i="7"/>
  <c r="W336" i="7"/>
  <c r="W335" i="7"/>
  <c r="W334" i="7"/>
  <c r="W333" i="7"/>
  <c r="W332" i="7"/>
  <c r="W331" i="7"/>
  <c r="W330" i="7"/>
  <c r="W329" i="7"/>
  <c r="W328" i="7"/>
  <c r="W327" i="7"/>
  <c r="W326" i="7"/>
  <c r="W325" i="7"/>
  <c r="W324" i="7"/>
  <c r="W323" i="7"/>
  <c r="W322" i="7"/>
  <c r="W321" i="7"/>
  <c r="W320" i="7"/>
  <c r="W307" i="7"/>
  <c r="W306" i="7"/>
  <c r="W305" i="7"/>
  <c r="W304" i="7"/>
  <c r="W303" i="7"/>
  <c r="W302" i="7"/>
  <c r="W301" i="7"/>
  <c r="W300" i="7"/>
  <c r="W299" i="7"/>
  <c r="W298" i="7"/>
  <c r="W297" i="7"/>
  <c r="W296" i="7"/>
  <c r="W295" i="7"/>
  <c r="W294" i="7"/>
  <c r="W293" i="7"/>
  <c r="W292" i="7"/>
  <c r="W291" i="7"/>
  <c r="W290" i="7"/>
  <c r="W289" i="7"/>
  <c r="W288" i="7"/>
  <c r="W287" i="7"/>
  <c r="W286" i="7"/>
  <c r="W285" i="7"/>
  <c r="W284" i="7"/>
  <c r="W283" i="7"/>
  <c r="W282" i="7"/>
  <c r="W281" i="7"/>
  <c r="W280" i="7"/>
  <c r="W279" i="7"/>
  <c r="W278" i="7"/>
  <c r="W277" i="7"/>
  <c r="W276" i="7"/>
  <c r="W275" i="7"/>
  <c r="W274" i="7"/>
  <c r="W273" i="7"/>
  <c r="W272" i="7"/>
  <c r="W271" i="7"/>
  <c r="W270" i="7"/>
  <c r="W269" i="7"/>
  <c r="W268" i="7"/>
  <c r="W267" i="7"/>
  <c r="W266" i="7"/>
  <c r="W265" i="7"/>
  <c r="W264" i="7"/>
  <c r="W263" i="7"/>
  <c r="W262" i="7"/>
  <c r="W261" i="7"/>
  <c r="W260" i="7"/>
  <c r="W259" i="7"/>
  <c r="W258" i="7"/>
  <c r="W257" i="7"/>
  <c r="W256" i="7"/>
  <c r="W255" i="7"/>
  <c r="W254" i="7"/>
  <c r="W253" i="7"/>
  <c r="W252" i="7"/>
  <c r="W251" i="7"/>
  <c r="W250" i="7"/>
  <c r="W249" i="7"/>
  <c r="W248" i="7"/>
  <c r="W235" i="7"/>
  <c r="W234" i="7"/>
  <c r="W233" i="7"/>
  <c r="W232" i="7"/>
  <c r="W231" i="7"/>
  <c r="W230" i="7"/>
  <c r="W229" i="7"/>
  <c r="W228" i="7"/>
  <c r="W227" i="7"/>
  <c r="W226" i="7"/>
  <c r="W225" i="7"/>
  <c r="W224" i="7"/>
  <c r="W223" i="7"/>
  <c r="W222" i="7"/>
  <c r="W221" i="7"/>
  <c r="W220" i="7"/>
  <c r="W219" i="7"/>
  <c r="W218" i="7"/>
  <c r="W217" i="7"/>
  <c r="W216" i="7"/>
  <c r="W215" i="7"/>
  <c r="W214" i="7"/>
  <c r="W213" i="7"/>
  <c r="W212" i="7"/>
  <c r="W211" i="7"/>
  <c r="W210" i="7"/>
  <c r="W209" i="7"/>
  <c r="W208" i="7"/>
  <c r="W207" i="7"/>
  <c r="W206" i="7"/>
  <c r="W205" i="7"/>
  <c r="W204" i="7"/>
  <c r="W203" i="7"/>
  <c r="W202" i="7"/>
  <c r="W201" i="7"/>
  <c r="W200" i="7"/>
  <c r="W199" i="7"/>
  <c r="W198" i="7"/>
  <c r="W197" i="7"/>
  <c r="W196" i="7"/>
  <c r="W195" i="7"/>
  <c r="W194" i="7"/>
  <c r="W193" i="7"/>
  <c r="W192" i="7"/>
  <c r="W191" i="7"/>
  <c r="W190" i="7"/>
  <c r="W189" i="7"/>
  <c r="W188" i="7"/>
  <c r="W187" i="7"/>
  <c r="W186" i="7"/>
  <c r="W185" i="7"/>
  <c r="W184" i="7"/>
  <c r="W183" i="7"/>
  <c r="W182" i="7"/>
  <c r="W181" i="7"/>
  <c r="W180" i="7"/>
  <c r="W179" i="7"/>
  <c r="W178" i="7"/>
  <c r="W177" i="7"/>
  <c r="W176" i="7"/>
  <c r="W163" i="7"/>
  <c r="W162" i="7"/>
  <c r="W161" i="7"/>
  <c r="W160" i="7"/>
  <c r="W159" i="7"/>
  <c r="W158" i="7"/>
  <c r="W157" i="7"/>
  <c r="W156" i="7"/>
  <c r="W155" i="7"/>
  <c r="W154" i="7"/>
  <c r="W153" i="7"/>
  <c r="W152" i="7"/>
  <c r="W151" i="7"/>
  <c r="W150" i="7"/>
  <c r="W149" i="7"/>
  <c r="W148" i="7"/>
  <c r="W147" i="7"/>
  <c r="W146" i="7"/>
  <c r="W145" i="7"/>
  <c r="W144" i="7"/>
  <c r="W143" i="7"/>
  <c r="W142" i="7"/>
  <c r="W141" i="7"/>
  <c r="W140" i="7"/>
  <c r="W139" i="7"/>
  <c r="W138" i="7"/>
  <c r="W137" i="7"/>
  <c r="W136" i="7"/>
  <c r="W135" i="7"/>
  <c r="W134" i="7"/>
  <c r="W133" i="7"/>
  <c r="W132" i="7"/>
  <c r="W131" i="7"/>
  <c r="W130" i="7"/>
  <c r="W129" i="7"/>
  <c r="W128" i="7"/>
  <c r="W127" i="7"/>
  <c r="W126" i="7"/>
  <c r="W125" i="7"/>
  <c r="W124" i="7"/>
  <c r="W123" i="7"/>
  <c r="W122" i="7"/>
  <c r="W121" i="7"/>
  <c r="W120" i="7"/>
  <c r="W119" i="7"/>
  <c r="W118" i="7"/>
  <c r="W117" i="7"/>
  <c r="W116" i="7"/>
  <c r="W115" i="7"/>
  <c r="W114" i="7"/>
  <c r="W113" i="7"/>
  <c r="W112" i="7"/>
  <c r="W111" i="7"/>
  <c r="W110" i="7"/>
  <c r="W109" i="7"/>
  <c r="W108" i="7"/>
  <c r="W107" i="7"/>
  <c r="W106" i="7"/>
  <c r="W105" i="7"/>
  <c r="W104" i="7"/>
  <c r="W60" i="7"/>
  <c r="W59" i="7"/>
  <c r="W58" i="7"/>
  <c r="W57" i="7"/>
  <c r="W56" i="7"/>
  <c r="W55" i="7"/>
  <c r="AG384" i="7" l="1"/>
  <c r="AG383" i="7"/>
  <c r="AG382" i="7"/>
  <c r="AG381" i="7"/>
  <c r="AG380" i="7"/>
  <c r="AG379" i="7"/>
  <c r="AG378" i="7"/>
  <c r="AG377" i="7"/>
  <c r="AG376" i="7"/>
  <c r="AG375" i="7"/>
  <c r="AG374" i="7"/>
  <c r="AG373" i="7"/>
  <c r="AG372" i="7"/>
  <c r="AG371" i="7"/>
  <c r="AG370" i="7"/>
  <c r="AG369" i="7"/>
  <c r="AG368" i="7"/>
  <c r="AG367" i="7"/>
  <c r="AG366" i="7"/>
  <c r="AG365" i="7"/>
  <c r="AG364" i="7"/>
  <c r="AG363" i="7"/>
  <c r="AG362" i="7"/>
  <c r="AG361" i="7"/>
  <c r="AG360" i="7"/>
  <c r="AG359" i="7"/>
  <c r="AG358" i="7"/>
  <c r="AG357" i="7"/>
  <c r="AG356" i="7"/>
  <c r="AG355" i="7"/>
  <c r="AG354" i="7"/>
  <c r="AG353" i="7"/>
  <c r="AG352" i="7"/>
  <c r="AG351" i="7"/>
  <c r="AG350" i="7"/>
  <c r="AG349" i="7"/>
  <c r="AG348" i="7"/>
  <c r="AG347" i="7"/>
  <c r="AG346" i="7"/>
  <c r="AG345" i="7"/>
  <c r="AG344" i="7"/>
  <c r="AG343" i="7"/>
  <c r="AG342" i="7"/>
  <c r="AG341" i="7"/>
  <c r="AG340" i="7"/>
  <c r="AG339" i="7"/>
  <c r="AG338" i="7"/>
  <c r="AG337" i="7"/>
  <c r="AG336" i="7"/>
  <c r="AG335" i="7"/>
  <c r="AG334" i="7"/>
  <c r="AG333" i="7"/>
  <c r="AG332" i="7"/>
  <c r="AG331" i="7"/>
  <c r="AG330" i="7"/>
  <c r="AG329" i="7"/>
  <c r="AG328" i="7"/>
  <c r="AG327" i="7"/>
  <c r="AG326" i="7"/>
  <c r="AG325" i="7"/>
  <c r="AG324" i="7"/>
  <c r="AG323" i="7"/>
  <c r="AG322" i="7"/>
  <c r="AG321" i="7"/>
  <c r="AG320" i="7"/>
  <c r="AG312" i="7"/>
  <c r="AG311" i="7"/>
  <c r="AG310" i="7"/>
  <c r="AG309" i="7"/>
  <c r="AG308" i="7"/>
  <c r="AG307" i="7"/>
  <c r="AG306" i="7"/>
  <c r="AG305" i="7"/>
  <c r="AG304" i="7"/>
  <c r="AG303" i="7"/>
  <c r="AG302" i="7"/>
  <c r="AG301" i="7"/>
  <c r="AG300" i="7"/>
  <c r="AG299" i="7"/>
  <c r="AG298" i="7"/>
  <c r="AG297" i="7"/>
  <c r="AG296" i="7"/>
  <c r="AG295" i="7"/>
  <c r="AG294" i="7"/>
  <c r="AG293" i="7"/>
  <c r="AG292" i="7"/>
  <c r="AG291" i="7"/>
  <c r="AG290" i="7"/>
  <c r="AG289" i="7"/>
  <c r="AG288" i="7"/>
  <c r="AG287" i="7"/>
  <c r="AG286" i="7"/>
  <c r="AG285" i="7"/>
  <c r="AG284" i="7"/>
  <c r="AG283" i="7"/>
  <c r="AG282" i="7"/>
  <c r="AG281" i="7"/>
  <c r="AG280" i="7"/>
  <c r="AG279" i="7"/>
  <c r="AG278" i="7"/>
  <c r="AG277" i="7"/>
  <c r="AG276" i="7"/>
  <c r="AG275" i="7"/>
  <c r="AG274" i="7"/>
  <c r="AG273" i="7"/>
  <c r="AG272" i="7"/>
  <c r="AG271" i="7"/>
  <c r="AG270" i="7"/>
  <c r="AG269" i="7"/>
  <c r="AG268" i="7"/>
  <c r="AG267" i="7"/>
  <c r="AG266" i="7"/>
  <c r="AG265" i="7"/>
  <c r="AG264" i="7"/>
  <c r="AG263" i="7"/>
  <c r="AG262" i="7"/>
  <c r="AG261" i="7"/>
  <c r="AG260" i="7"/>
  <c r="AG259" i="7"/>
  <c r="AG258" i="7"/>
  <c r="AG257" i="7"/>
  <c r="AG256" i="7"/>
  <c r="AG255" i="7"/>
  <c r="AG254" i="7"/>
  <c r="AG253" i="7"/>
  <c r="AG252" i="7"/>
  <c r="AG251" i="7"/>
  <c r="AG250" i="7"/>
  <c r="AG249" i="7"/>
  <c r="AG248" i="7"/>
  <c r="AG240" i="7"/>
  <c r="AG239" i="7"/>
  <c r="AG238" i="7"/>
  <c r="AG237" i="7"/>
  <c r="AG236" i="7"/>
  <c r="AG235" i="7"/>
  <c r="AG234" i="7"/>
  <c r="AG233" i="7"/>
  <c r="AG232" i="7"/>
  <c r="AG231" i="7"/>
  <c r="AG230" i="7"/>
  <c r="AG229" i="7"/>
  <c r="AG228" i="7"/>
  <c r="AG227" i="7"/>
  <c r="AG226" i="7"/>
  <c r="AG225" i="7"/>
  <c r="AG224" i="7"/>
  <c r="AG223" i="7"/>
  <c r="AG222" i="7"/>
  <c r="AG221" i="7"/>
  <c r="AG220" i="7"/>
  <c r="AG219" i="7"/>
  <c r="AG218" i="7"/>
  <c r="AG217" i="7"/>
  <c r="AG216" i="7"/>
  <c r="AG215" i="7"/>
  <c r="AG214" i="7"/>
  <c r="AG213" i="7"/>
  <c r="AG212" i="7"/>
  <c r="AG211" i="7"/>
  <c r="AG210" i="7"/>
  <c r="AG209" i="7"/>
  <c r="AG208" i="7"/>
  <c r="AG207" i="7"/>
  <c r="AG206" i="7"/>
  <c r="AG205" i="7"/>
  <c r="AG204" i="7"/>
  <c r="AG203" i="7"/>
  <c r="AG202" i="7"/>
  <c r="AG201" i="7"/>
  <c r="AG200" i="7"/>
  <c r="AG199" i="7"/>
  <c r="AG198" i="7"/>
  <c r="AG197" i="7"/>
  <c r="AG196" i="7"/>
  <c r="AG195" i="7"/>
  <c r="AG194" i="7"/>
  <c r="AG193" i="7"/>
  <c r="AG192" i="7"/>
  <c r="AG191" i="7"/>
  <c r="AG190" i="7"/>
  <c r="AG189" i="7"/>
  <c r="AG188" i="7"/>
  <c r="AG187" i="7"/>
  <c r="AG186" i="7"/>
  <c r="AG185" i="7"/>
  <c r="AG184" i="7"/>
  <c r="AG183" i="7"/>
  <c r="AG182" i="7"/>
  <c r="AG181" i="7"/>
  <c r="AG180" i="7"/>
  <c r="AG179" i="7"/>
  <c r="AG178" i="7"/>
  <c r="AG177" i="7"/>
  <c r="AG176" i="7"/>
  <c r="AG168" i="7"/>
  <c r="AG167" i="7"/>
  <c r="AG166" i="7"/>
  <c r="AG165" i="7"/>
  <c r="AG164" i="7"/>
  <c r="AG163" i="7"/>
  <c r="AG162" i="7"/>
  <c r="AG161" i="7"/>
  <c r="AG160" i="7"/>
  <c r="AG159" i="7"/>
  <c r="AG158" i="7"/>
  <c r="AG157" i="7"/>
  <c r="AG156" i="7"/>
  <c r="AG155" i="7"/>
  <c r="AG154" i="7"/>
  <c r="AG153" i="7"/>
  <c r="AG152" i="7"/>
  <c r="AG151" i="7"/>
  <c r="AG150" i="7"/>
  <c r="AG149" i="7"/>
  <c r="AG148" i="7"/>
  <c r="AG147" i="7"/>
  <c r="AG146" i="7"/>
  <c r="AG145" i="7"/>
  <c r="AG144" i="7"/>
  <c r="AG143" i="7"/>
  <c r="AG142" i="7"/>
  <c r="AG141" i="7"/>
  <c r="AG140" i="7"/>
  <c r="AG139" i="7"/>
  <c r="AG138" i="7"/>
  <c r="AG137" i="7"/>
  <c r="AG136" i="7"/>
  <c r="AG135" i="7"/>
  <c r="AG134" i="7"/>
  <c r="AG133" i="7"/>
  <c r="AG132" i="7"/>
  <c r="AG131" i="7"/>
  <c r="AG130" i="7"/>
  <c r="AG129" i="7"/>
  <c r="AG128" i="7"/>
  <c r="AG127" i="7"/>
  <c r="AG126" i="7"/>
  <c r="AG125" i="7"/>
  <c r="AG124" i="7"/>
  <c r="AG123" i="7"/>
  <c r="AG122" i="7"/>
  <c r="AG121" i="7"/>
  <c r="AG120" i="7"/>
  <c r="AG119" i="7"/>
  <c r="AG118" i="7"/>
  <c r="AG117" i="7"/>
  <c r="AG116" i="7"/>
  <c r="AG115" i="7"/>
  <c r="AG114" i="7"/>
  <c r="AG113" i="7"/>
  <c r="AG112" i="7"/>
  <c r="AG111" i="7"/>
  <c r="AG110" i="7"/>
  <c r="AG109" i="7"/>
  <c r="AG108" i="7"/>
  <c r="AG107" i="7"/>
  <c r="AG106" i="7"/>
  <c r="AG105" i="7"/>
  <c r="AG104" i="7"/>
  <c r="AG75" i="7"/>
  <c r="AG74" i="7"/>
  <c r="AG73" i="7"/>
  <c r="AG72" i="7"/>
  <c r="AG71" i="7"/>
  <c r="AG70" i="7"/>
  <c r="AG69" i="7"/>
  <c r="AG68" i="7"/>
  <c r="AG67" i="7"/>
  <c r="AG66" i="7"/>
  <c r="AG65" i="7"/>
  <c r="AG64" i="7"/>
  <c r="AG63" i="7"/>
  <c r="AG62" i="7"/>
  <c r="AG61" i="7"/>
  <c r="AG60" i="7"/>
  <c r="AG59" i="7"/>
  <c r="AG58" i="7"/>
  <c r="AG57" i="7"/>
  <c r="AG56" i="7"/>
  <c r="AG55" i="7"/>
  <c r="AG54" i="7"/>
  <c r="AG53" i="7"/>
  <c r="AG52" i="7"/>
  <c r="AG51" i="7"/>
  <c r="AG50" i="7"/>
  <c r="AG49" i="7"/>
  <c r="AG48" i="7"/>
  <c r="AG47" i="7"/>
  <c r="AG46" i="7"/>
  <c r="AG45" i="7"/>
  <c r="AG44" i="7"/>
  <c r="AG43" i="7"/>
  <c r="AG42" i="7"/>
  <c r="AG41" i="7"/>
  <c r="AG40" i="7"/>
  <c r="AG39" i="7"/>
  <c r="AG38" i="7"/>
  <c r="AG37" i="7"/>
  <c r="AG36" i="7"/>
  <c r="AG35" i="7"/>
  <c r="AG34" i="7"/>
  <c r="AG33" i="7"/>
  <c r="AG32" i="7"/>
  <c r="AG31" i="7"/>
  <c r="AG30" i="7"/>
  <c r="AG29" i="7"/>
  <c r="AG28" i="7"/>
  <c r="AG27" i="7"/>
  <c r="AG26" i="7"/>
  <c r="AG25" i="7"/>
  <c r="AG24" i="7"/>
  <c r="AG23" i="7"/>
  <c r="AG22" i="7"/>
  <c r="AG21" i="7"/>
  <c r="AG20" i="7"/>
  <c r="AG19" i="7"/>
  <c r="AG18" i="7"/>
  <c r="AG17" i="7"/>
  <c r="AG16" i="7"/>
  <c r="AG15" i="7"/>
  <c r="AG14" i="7"/>
  <c r="AG13" i="7"/>
  <c r="AG12" i="7"/>
  <c r="AG11" i="7"/>
  <c r="Y164" i="7"/>
  <c r="Y163" i="7"/>
  <c r="Y162" i="7"/>
  <c r="Y161" i="7"/>
  <c r="Y160" i="7"/>
  <c r="Y159" i="7"/>
  <c r="Y158" i="7"/>
  <c r="Y157" i="7"/>
  <c r="Y156" i="7"/>
  <c r="Y155" i="7"/>
  <c r="Y154" i="7"/>
  <c r="Y153" i="7"/>
  <c r="Y152" i="7"/>
  <c r="Y151" i="7"/>
  <c r="Y150" i="7"/>
  <c r="Y149" i="7"/>
  <c r="Y148" i="7"/>
  <c r="Y147" i="7"/>
  <c r="Y146" i="7"/>
  <c r="Y145" i="7"/>
  <c r="Y144" i="7"/>
  <c r="Y143" i="7"/>
  <c r="Y142" i="7"/>
  <c r="Y141" i="7"/>
  <c r="Y140" i="7"/>
  <c r="Y139" i="7"/>
  <c r="Y138" i="7"/>
  <c r="Y137" i="7"/>
  <c r="Y136" i="7"/>
  <c r="Y135" i="7"/>
  <c r="Y134" i="7"/>
  <c r="Y133" i="7"/>
  <c r="Y132" i="7"/>
  <c r="Y131" i="7"/>
  <c r="Y130" i="7"/>
  <c r="Y129" i="7"/>
  <c r="Y128" i="7"/>
  <c r="Y127" i="7"/>
  <c r="Y126" i="7"/>
  <c r="Y125" i="7"/>
  <c r="Y124" i="7"/>
  <c r="Y123" i="7"/>
  <c r="Y122" i="7"/>
  <c r="Y121" i="7"/>
  <c r="Y120" i="7"/>
  <c r="Y119" i="7"/>
  <c r="Y118" i="7"/>
  <c r="Y117" i="7"/>
  <c r="Y116" i="7"/>
  <c r="Y115" i="7"/>
  <c r="Y114" i="7"/>
  <c r="Y113" i="7"/>
  <c r="Y112" i="7"/>
  <c r="Y111" i="7"/>
  <c r="Y110" i="7"/>
  <c r="Y109" i="7"/>
  <c r="Y108" i="7"/>
  <c r="Y107" i="7"/>
  <c r="Y106" i="7"/>
  <c r="Y105" i="7"/>
  <c r="Y104" i="7"/>
  <c r="Y236" i="7"/>
  <c r="Y235" i="7"/>
  <c r="Y234" i="7"/>
  <c r="Y233" i="7"/>
  <c r="Y232" i="7"/>
  <c r="Y231" i="7"/>
  <c r="Y230" i="7"/>
  <c r="Y229" i="7"/>
  <c r="Y228" i="7"/>
  <c r="Y227" i="7"/>
  <c r="Y226" i="7"/>
  <c r="Y225" i="7"/>
  <c r="Y224" i="7"/>
  <c r="Y223" i="7"/>
  <c r="Y222" i="7"/>
  <c r="Y221" i="7"/>
  <c r="Y220" i="7"/>
  <c r="Y219" i="7"/>
  <c r="Y218" i="7"/>
  <c r="Y217" i="7"/>
  <c r="Y216" i="7"/>
  <c r="Y215" i="7"/>
  <c r="Y214" i="7"/>
  <c r="Y213" i="7"/>
  <c r="Y212" i="7"/>
  <c r="Y211" i="7"/>
  <c r="Y210" i="7"/>
  <c r="Y209" i="7"/>
  <c r="Y208" i="7"/>
  <c r="Y207" i="7"/>
  <c r="Y206" i="7"/>
  <c r="Y205" i="7"/>
  <c r="Y204" i="7"/>
  <c r="Y203" i="7"/>
  <c r="Y202" i="7"/>
  <c r="Y201" i="7"/>
  <c r="Y200" i="7"/>
  <c r="Y199" i="7"/>
  <c r="Y198" i="7"/>
  <c r="Y197" i="7"/>
  <c r="Y196" i="7"/>
  <c r="Y195" i="7"/>
  <c r="Y194" i="7"/>
  <c r="Y193" i="7"/>
  <c r="Y192" i="7"/>
  <c r="Y191" i="7"/>
  <c r="Y190" i="7"/>
  <c r="Y189" i="7"/>
  <c r="Y188" i="7"/>
  <c r="Y187" i="7"/>
  <c r="Y186" i="7"/>
  <c r="Y185" i="7"/>
  <c r="Y184" i="7"/>
  <c r="Y183" i="7"/>
  <c r="Y182" i="7"/>
  <c r="Y181" i="7"/>
  <c r="Y180" i="7"/>
  <c r="Y179" i="7"/>
  <c r="Y178" i="7"/>
  <c r="Y177" i="7"/>
  <c r="Y176" i="7"/>
  <c r="Y249" i="7"/>
  <c r="Y250" i="7"/>
  <c r="Y251" i="7"/>
  <c r="Y252" i="7"/>
  <c r="Y253" i="7"/>
  <c r="Y254" i="7"/>
  <c r="Y255" i="7"/>
  <c r="Y256" i="7"/>
  <c r="Y257" i="7"/>
  <c r="Y258" i="7"/>
  <c r="Y259" i="7"/>
  <c r="Y260" i="7"/>
  <c r="Y261" i="7"/>
  <c r="Y262" i="7"/>
  <c r="Y263" i="7"/>
  <c r="Y264" i="7"/>
  <c r="Y265" i="7"/>
  <c r="Y266" i="7"/>
  <c r="Y267" i="7"/>
  <c r="Y268" i="7"/>
  <c r="Y269" i="7"/>
  <c r="Y270" i="7"/>
  <c r="Y271" i="7"/>
  <c r="Y272" i="7"/>
  <c r="Y273" i="7"/>
  <c r="Y274" i="7"/>
  <c r="Y275" i="7"/>
  <c r="Y276" i="7"/>
  <c r="Y277" i="7"/>
  <c r="Y278" i="7"/>
  <c r="Y279" i="7"/>
  <c r="Y280" i="7"/>
  <c r="Y281" i="7"/>
  <c r="Y282" i="7"/>
  <c r="Y283" i="7"/>
  <c r="Y284" i="7"/>
  <c r="Y285" i="7"/>
  <c r="Y286" i="7"/>
  <c r="Y287" i="7"/>
  <c r="Y288" i="7"/>
  <c r="Y289" i="7"/>
  <c r="Y290" i="7"/>
  <c r="Y291" i="7"/>
  <c r="Y292" i="7"/>
  <c r="Y293" i="7"/>
  <c r="Y294" i="7"/>
  <c r="Y295" i="7"/>
  <c r="Y296" i="7"/>
  <c r="Y297" i="7"/>
  <c r="Y298" i="7"/>
  <c r="Y299" i="7"/>
  <c r="Y300" i="7"/>
  <c r="Y301" i="7"/>
  <c r="Y302" i="7"/>
  <c r="Y303" i="7"/>
  <c r="Y304" i="7"/>
  <c r="Y305" i="7"/>
  <c r="Y306" i="7"/>
  <c r="Y307" i="7"/>
  <c r="Y308" i="7"/>
  <c r="Y248" i="7"/>
  <c r="Y321" i="7"/>
  <c r="Y322" i="7"/>
  <c r="Y323" i="7"/>
  <c r="Y324" i="7"/>
  <c r="Y325" i="7"/>
  <c r="Y326" i="7"/>
  <c r="Y327" i="7"/>
  <c r="Y328" i="7"/>
  <c r="Y329" i="7"/>
  <c r="Y330" i="7"/>
  <c r="Y331" i="7"/>
  <c r="Y332" i="7"/>
  <c r="Y333" i="7"/>
  <c r="Y334" i="7"/>
  <c r="Y335" i="7"/>
  <c r="Y336" i="7"/>
  <c r="Y337" i="7"/>
  <c r="Y338" i="7"/>
  <c r="Y339" i="7"/>
  <c r="Y340" i="7"/>
  <c r="Y341" i="7"/>
  <c r="Y342" i="7"/>
  <c r="Y343" i="7"/>
  <c r="Y344" i="7"/>
  <c r="Y345" i="7"/>
  <c r="Y346" i="7"/>
  <c r="Y347" i="7"/>
  <c r="Y348" i="7"/>
  <c r="Y349" i="7"/>
  <c r="Y350" i="7"/>
  <c r="Y351" i="7"/>
  <c r="Y352" i="7"/>
  <c r="Y353" i="7"/>
  <c r="Y354" i="7"/>
  <c r="Y355" i="7"/>
  <c r="Y356" i="7"/>
  <c r="Y357" i="7"/>
  <c r="Y358" i="7"/>
  <c r="Y359" i="7"/>
  <c r="Y360" i="7"/>
  <c r="Y361" i="7"/>
  <c r="Y362" i="7"/>
  <c r="Y363" i="7"/>
  <c r="Y364" i="7"/>
  <c r="Y365" i="7"/>
  <c r="Y366" i="7"/>
  <c r="Y367" i="7"/>
  <c r="Y368" i="7"/>
  <c r="Y369" i="7"/>
  <c r="Y370" i="7"/>
  <c r="Y371" i="7"/>
  <c r="Y372" i="7"/>
  <c r="Y373" i="7"/>
  <c r="Y374" i="7"/>
  <c r="Y375" i="7"/>
  <c r="Y376" i="7"/>
  <c r="Y377" i="7"/>
  <c r="Y378" i="7"/>
  <c r="Y379" i="7"/>
  <c r="Y380" i="7"/>
  <c r="Y320" i="7"/>
  <c r="G96" i="7" l="1"/>
  <c r="G95" i="7"/>
  <c r="G94" i="7"/>
  <c r="G93" i="7"/>
  <c r="G380" i="7"/>
  <c r="AF379" i="7"/>
  <c r="AE379" i="7"/>
  <c r="AD379" i="7"/>
  <c r="AC379" i="7"/>
  <c r="V379" i="7"/>
  <c r="U379" i="7"/>
  <c r="AF378" i="7"/>
  <c r="AE378" i="7"/>
  <c r="AD378" i="7"/>
  <c r="AC378" i="7"/>
  <c r="V378" i="7"/>
  <c r="U378" i="7"/>
  <c r="AF377" i="7"/>
  <c r="AE377" i="7"/>
  <c r="AD377" i="7"/>
  <c r="AC377" i="7"/>
  <c r="V377" i="7"/>
  <c r="U377" i="7"/>
  <c r="AF376" i="7"/>
  <c r="AE376" i="7"/>
  <c r="AD376" i="7"/>
  <c r="AC376" i="7"/>
  <c r="V376" i="7"/>
  <c r="U376" i="7"/>
  <c r="L376" i="7"/>
  <c r="O376" i="7" s="1"/>
  <c r="AF375" i="7"/>
  <c r="AE375" i="7"/>
  <c r="AD375" i="7"/>
  <c r="AC375" i="7"/>
  <c r="V375" i="7"/>
  <c r="U375" i="7"/>
  <c r="AF374" i="7"/>
  <c r="AE374" i="7"/>
  <c r="AD374" i="7"/>
  <c r="AC374" i="7"/>
  <c r="V374" i="7"/>
  <c r="U374" i="7"/>
  <c r="AF373" i="7"/>
  <c r="AE373" i="7"/>
  <c r="AD373" i="7"/>
  <c r="AC373" i="7"/>
  <c r="V373" i="7"/>
  <c r="U373" i="7"/>
  <c r="AF372" i="7"/>
  <c r="AE372" i="7"/>
  <c r="AD372" i="7"/>
  <c r="AC372" i="7"/>
  <c r="V372" i="7"/>
  <c r="U372" i="7"/>
  <c r="L372" i="7"/>
  <c r="O372" i="7" s="1"/>
  <c r="AF371" i="7"/>
  <c r="AE371" i="7"/>
  <c r="AD371" i="7"/>
  <c r="AC371" i="7"/>
  <c r="V371" i="7"/>
  <c r="U371" i="7"/>
  <c r="AF370" i="7"/>
  <c r="AE370" i="7"/>
  <c r="AD370" i="7"/>
  <c r="AC370" i="7"/>
  <c r="V370" i="7"/>
  <c r="U370" i="7"/>
  <c r="L370" i="7"/>
  <c r="N370" i="7" s="1"/>
  <c r="AF369" i="7"/>
  <c r="AE369" i="7"/>
  <c r="AD369" i="7"/>
  <c r="AC369" i="7"/>
  <c r="V369" i="7"/>
  <c r="U369" i="7"/>
  <c r="AF368" i="7"/>
  <c r="AE368" i="7"/>
  <c r="AD368" i="7"/>
  <c r="AC368" i="7"/>
  <c r="V368" i="7"/>
  <c r="U368" i="7"/>
  <c r="AF367" i="7"/>
  <c r="AE367" i="7"/>
  <c r="AD367" i="7"/>
  <c r="AC367" i="7"/>
  <c r="V367" i="7"/>
  <c r="U367" i="7"/>
  <c r="AF366" i="7"/>
  <c r="AE366" i="7"/>
  <c r="AD366" i="7"/>
  <c r="AC366" i="7"/>
  <c r="V366" i="7"/>
  <c r="U366" i="7"/>
  <c r="AF365" i="7"/>
  <c r="AE365" i="7"/>
  <c r="AD365" i="7"/>
  <c r="AC365" i="7"/>
  <c r="V365" i="7"/>
  <c r="U365" i="7"/>
  <c r="AF364" i="7"/>
  <c r="AE364" i="7"/>
  <c r="AD364" i="7"/>
  <c r="AC364" i="7"/>
  <c r="V364" i="7"/>
  <c r="U364" i="7"/>
  <c r="L364" i="7"/>
  <c r="M364" i="7" s="1"/>
  <c r="AF363" i="7"/>
  <c r="AE363" i="7"/>
  <c r="AD363" i="7"/>
  <c r="AC363" i="7"/>
  <c r="V363" i="7"/>
  <c r="U363" i="7"/>
  <c r="AF362" i="7"/>
  <c r="AE362" i="7"/>
  <c r="AD362" i="7"/>
  <c r="AC362" i="7"/>
  <c r="V362" i="7"/>
  <c r="U362" i="7"/>
  <c r="AF361" i="7"/>
  <c r="AE361" i="7"/>
  <c r="AD361" i="7"/>
  <c r="AC361" i="7"/>
  <c r="V361" i="7"/>
  <c r="U361" i="7"/>
  <c r="AF360" i="7"/>
  <c r="AE360" i="7"/>
  <c r="AD360" i="7"/>
  <c r="AC360" i="7"/>
  <c r="V360" i="7"/>
  <c r="U360" i="7"/>
  <c r="L360" i="7"/>
  <c r="AF359" i="7"/>
  <c r="AE359" i="7"/>
  <c r="AD359" i="7"/>
  <c r="AC359" i="7"/>
  <c r="V359" i="7"/>
  <c r="U359" i="7"/>
  <c r="AF358" i="7"/>
  <c r="AE358" i="7"/>
  <c r="AD358" i="7"/>
  <c r="AC358" i="7"/>
  <c r="V358" i="7"/>
  <c r="U358" i="7"/>
  <c r="AF357" i="7"/>
  <c r="AE357" i="7"/>
  <c r="AD357" i="7"/>
  <c r="AC357" i="7"/>
  <c r="V357" i="7"/>
  <c r="U357" i="7"/>
  <c r="AF356" i="7"/>
  <c r="AE356" i="7"/>
  <c r="AD356" i="7"/>
  <c r="AC356" i="7"/>
  <c r="V356" i="7"/>
  <c r="U356" i="7"/>
  <c r="AF355" i="7"/>
  <c r="AE355" i="7"/>
  <c r="AD355" i="7"/>
  <c r="AC355" i="7"/>
  <c r="V355" i="7"/>
  <c r="U355" i="7"/>
  <c r="AF354" i="7"/>
  <c r="AE354" i="7"/>
  <c r="AD354" i="7"/>
  <c r="AC354" i="7"/>
  <c r="V354" i="7"/>
  <c r="U354" i="7"/>
  <c r="L354" i="7"/>
  <c r="M354" i="7" s="1"/>
  <c r="AF353" i="7"/>
  <c r="AE353" i="7"/>
  <c r="AD353" i="7"/>
  <c r="AC353" i="7"/>
  <c r="V353" i="7"/>
  <c r="U353" i="7"/>
  <c r="AF352" i="7"/>
  <c r="AE352" i="7"/>
  <c r="AD352" i="7"/>
  <c r="AC352" i="7"/>
  <c r="V352" i="7"/>
  <c r="U352" i="7"/>
  <c r="AF351" i="7"/>
  <c r="AE351" i="7"/>
  <c r="AD351" i="7"/>
  <c r="AC351" i="7"/>
  <c r="V351" i="7"/>
  <c r="U351" i="7"/>
  <c r="L351" i="7"/>
  <c r="M351" i="7" s="1"/>
  <c r="AF350" i="7"/>
  <c r="AE350" i="7"/>
  <c r="AD350" i="7"/>
  <c r="AC350" i="7"/>
  <c r="V350" i="7"/>
  <c r="U350" i="7"/>
  <c r="AF349" i="7"/>
  <c r="AE349" i="7"/>
  <c r="AD349" i="7"/>
  <c r="AC349" i="7"/>
  <c r="V349" i="7"/>
  <c r="U349" i="7"/>
  <c r="AF348" i="7"/>
  <c r="AE348" i="7"/>
  <c r="AD348" i="7"/>
  <c r="AC348" i="7"/>
  <c r="V348" i="7"/>
  <c r="U348" i="7"/>
  <c r="AF347" i="7"/>
  <c r="AE347" i="7"/>
  <c r="AD347" i="7"/>
  <c r="AC347" i="7"/>
  <c r="V347" i="7"/>
  <c r="U347" i="7"/>
  <c r="AF346" i="7"/>
  <c r="AE346" i="7"/>
  <c r="AD346" i="7"/>
  <c r="AC346" i="7"/>
  <c r="V346" i="7"/>
  <c r="U346" i="7"/>
  <c r="AF345" i="7"/>
  <c r="AE345" i="7"/>
  <c r="AD345" i="7"/>
  <c r="AC345" i="7"/>
  <c r="V345" i="7"/>
  <c r="U345" i="7"/>
  <c r="AF344" i="7"/>
  <c r="AE344" i="7"/>
  <c r="AD344" i="7"/>
  <c r="AC344" i="7"/>
  <c r="V344" i="7"/>
  <c r="U344" i="7"/>
  <c r="AF343" i="7"/>
  <c r="AE343" i="7"/>
  <c r="AD343" i="7"/>
  <c r="AC343" i="7"/>
  <c r="V343" i="7"/>
  <c r="U343" i="7"/>
  <c r="AF342" i="7"/>
  <c r="AE342" i="7"/>
  <c r="AD342" i="7"/>
  <c r="AC342" i="7"/>
  <c r="V342" i="7"/>
  <c r="U342" i="7"/>
  <c r="L342" i="7"/>
  <c r="AF341" i="7"/>
  <c r="AE341" i="7"/>
  <c r="AD341" i="7"/>
  <c r="AC341" i="7"/>
  <c r="V341" i="7"/>
  <c r="U341" i="7"/>
  <c r="AF340" i="7"/>
  <c r="AE340" i="7"/>
  <c r="AD340" i="7"/>
  <c r="AC340" i="7"/>
  <c r="V340" i="7"/>
  <c r="U340" i="7"/>
  <c r="AF339" i="7"/>
  <c r="AE339" i="7"/>
  <c r="AD339" i="7"/>
  <c r="AC339" i="7"/>
  <c r="V339" i="7"/>
  <c r="U339" i="7"/>
  <c r="AF338" i="7"/>
  <c r="AE338" i="7"/>
  <c r="AD338" i="7"/>
  <c r="AC338" i="7"/>
  <c r="V338" i="7"/>
  <c r="U338" i="7"/>
  <c r="AF337" i="7"/>
  <c r="AE337" i="7"/>
  <c r="AD337" i="7"/>
  <c r="AC337" i="7"/>
  <c r="V337" i="7"/>
  <c r="U337" i="7"/>
  <c r="AF336" i="7"/>
  <c r="AE336" i="7"/>
  <c r="AD336" i="7"/>
  <c r="AC336" i="7"/>
  <c r="V336" i="7"/>
  <c r="U336" i="7"/>
  <c r="AF335" i="7"/>
  <c r="AE335" i="7"/>
  <c r="AD335" i="7"/>
  <c r="AC335" i="7"/>
  <c r="V335" i="7"/>
  <c r="U335" i="7"/>
  <c r="AF334" i="7"/>
  <c r="AE334" i="7"/>
  <c r="AD334" i="7"/>
  <c r="AC334" i="7"/>
  <c r="V334" i="7"/>
  <c r="U334" i="7"/>
  <c r="AF333" i="7"/>
  <c r="AE333" i="7"/>
  <c r="AD333" i="7"/>
  <c r="AC333" i="7"/>
  <c r="V333" i="7"/>
  <c r="U333" i="7"/>
  <c r="AF332" i="7"/>
  <c r="AE332" i="7"/>
  <c r="AD332" i="7"/>
  <c r="AC332" i="7"/>
  <c r="V332" i="7"/>
  <c r="U332" i="7"/>
  <c r="AF331" i="7"/>
  <c r="AE331" i="7"/>
  <c r="AD331" i="7"/>
  <c r="AC331" i="7"/>
  <c r="V331" i="7"/>
  <c r="U331" i="7"/>
  <c r="L331" i="7"/>
  <c r="M331" i="7" s="1"/>
  <c r="AF330" i="7"/>
  <c r="AE330" i="7"/>
  <c r="AD330" i="7"/>
  <c r="AC330" i="7"/>
  <c r="V330" i="7"/>
  <c r="U330" i="7"/>
  <c r="AF329" i="7"/>
  <c r="AE329" i="7"/>
  <c r="AD329" i="7"/>
  <c r="AC329" i="7"/>
  <c r="V329" i="7"/>
  <c r="U329" i="7"/>
  <c r="AF328" i="7"/>
  <c r="AE328" i="7"/>
  <c r="AD328" i="7"/>
  <c r="AC328" i="7"/>
  <c r="V328" i="7"/>
  <c r="U328" i="7"/>
  <c r="L328" i="7"/>
  <c r="M328" i="7" s="1"/>
  <c r="AF327" i="7"/>
  <c r="AE327" i="7"/>
  <c r="AD327" i="7"/>
  <c r="AC327" i="7"/>
  <c r="V327" i="7"/>
  <c r="U327" i="7"/>
  <c r="AF326" i="7"/>
  <c r="AE326" i="7"/>
  <c r="AD326" i="7"/>
  <c r="AC326" i="7"/>
  <c r="V326" i="7"/>
  <c r="U326" i="7"/>
  <c r="AF325" i="7"/>
  <c r="AE325" i="7"/>
  <c r="AD325" i="7"/>
  <c r="AC325" i="7"/>
  <c r="V325" i="7"/>
  <c r="U325" i="7"/>
  <c r="AF324" i="7"/>
  <c r="AE324" i="7"/>
  <c r="AD324" i="7"/>
  <c r="AC324" i="7"/>
  <c r="V324" i="7"/>
  <c r="U324" i="7"/>
  <c r="AF323" i="7"/>
  <c r="AE323" i="7"/>
  <c r="AD323" i="7"/>
  <c r="AC323" i="7"/>
  <c r="V323" i="7"/>
  <c r="U323" i="7"/>
  <c r="AF322" i="7"/>
  <c r="AE322" i="7"/>
  <c r="AD322" i="7"/>
  <c r="AC322" i="7"/>
  <c r="V322" i="7"/>
  <c r="U322" i="7"/>
  <c r="AF321" i="7"/>
  <c r="AE321" i="7"/>
  <c r="AD321" i="7"/>
  <c r="AC321" i="7"/>
  <c r="V321" i="7"/>
  <c r="U321" i="7"/>
  <c r="AF320" i="7"/>
  <c r="AE320" i="7"/>
  <c r="AD320" i="7"/>
  <c r="AC320" i="7"/>
  <c r="V320" i="7"/>
  <c r="U320" i="7"/>
  <c r="L320" i="7"/>
  <c r="M320" i="7" s="1"/>
  <c r="G308" i="7"/>
  <c r="AF307" i="7"/>
  <c r="AE307" i="7"/>
  <c r="AD307" i="7"/>
  <c r="AC307" i="7"/>
  <c r="V307" i="7"/>
  <c r="U307" i="7"/>
  <c r="AF306" i="7"/>
  <c r="AE306" i="7"/>
  <c r="AD306" i="7"/>
  <c r="AC306" i="7"/>
  <c r="V306" i="7"/>
  <c r="U306" i="7"/>
  <c r="AF305" i="7"/>
  <c r="AE305" i="7"/>
  <c r="AD305" i="7"/>
  <c r="AC305" i="7"/>
  <c r="V305" i="7"/>
  <c r="U305" i="7"/>
  <c r="AF304" i="7"/>
  <c r="AE304" i="7"/>
  <c r="AD304" i="7"/>
  <c r="AC304" i="7"/>
  <c r="V304" i="7"/>
  <c r="U304" i="7"/>
  <c r="L304" i="7"/>
  <c r="N304" i="7" s="1"/>
  <c r="AF303" i="7"/>
  <c r="AE303" i="7"/>
  <c r="AD303" i="7"/>
  <c r="AC303" i="7"/>
  <c r="V303" i="7"/>
  <c r="U303" i="7"/>
  <c r="AF302" i="7"/>
  <c r="AE302" i="7"/>
  <c r="AD302" i="7"/>
  <c r="AC302" i="7"/>
  <c r="V302" i="7"/>
  <c r="U302" i="7"/>
  <c r="AF301" i="7"/>
  <c r="AE301" i="7"/>
  <c r="AD301" i="7"/>
  <c r="AC301" i="7"/>
  <c r="V301" i="7"/>
  <c r="U301" i="7"/>
  <c r="AF300" i="7"/>
  <c r="AE300" i="7"/>
  <c r="AD300" i="7"/>
  <c r="AC300" i="7"/>
  <c r="V300" i="7"/>
  <c r="U300" i="7"/>
  <c r="L300" i="7"/>
  <c r="O300" i="7" s="1"/>
  <c r="AF299" i="7"/>
  <c r="AE299" i="7"/>
  <c r="AD299" i="7"/>
  <c r="AC299" i="7"/>
  <c r="V299" i="7"/>
  <c r="U299" i="7"/>
  <c r="AF298" i="7"/>
  <c r="AE298" i="7"/>
  <c r="AD298" i="7"/>
  <c r="AC298" i="7"/>
  <c r="V298" i="7"/>
  <c r="U298" i="7"/>
  <c r="L298" i="7"/>
  <c r="N298" i="7" s="1"/>
  <c r="AF297" i="7"/>
  <c r="AE297" i="7"/>
  <c r="AD297" i="7"/>
  <c r="AC297" i="7"/>
  <c r="V297" i="7"/>
  <c r="U297" i="7"/>
  <c r="AF296" i="7"/>
  <c r="AE296" i="7"/>
  <c r="AD296" i="7"/>
  <c r="AC296" i="7"/>
  <c r="V296" i="7"/>
  <c r="U296" i="7"/>
  <c r="AF295" i="7"/>
  <c r="AE295" i="7"/>
  <c r="AD295" i="7"/>
  <c r="AC295" i="7"/>
  <c r="V295" i="7"/>
  <c r="U295" i="7"/>
  <c r="AF294" i="7"/>
  <c r="AE294" i="7"/>
  <c r="AD294" i="7"/>
  <c r="AC294" i="7"/>
  <c r="V294" i="7"/>
  <c r="U294" i="7"/>
  <c r="AF293" i="7"/>
  <c r="AE293" i="7"/>
  <c r="AD293" i="7"/>
  <c r="AC293" i="7"/>
  <c r="V293" i="7"/>
  <c r="U293" i="7"/>
  <c r="AF292" i="7"/>
  <c r="AE292" i="7"/>
  <c r="AD292" i="7"/>
  <c r="AC292" i="7"/>
  <c r="V292" i="7"/>
  <c r="U292" i="7"/>
  <c r="L292" i="7"/>
  <c r="M292" i="7" s="1"/>
  <c r="AF291" i="7"/>
  <c r="AE291" i="7"/>
  <c r="AD291" i="7"/>
  <c r="AC291" i="7"/>
  <c r="V291" i="7"/>
  <c r="U291" i="7"/>
  <c r="AF290" i="7"/>
  <c r="AE290" i="7"/>
  <c r="AD290" i="7"/>
  <c r="AC290" i="7"/>
  <c r="V290" i="7"/>
  <c r="U290" i="7"/>
  <c r="AF289" i="7"/>
  <c r="AE289" i="7"/>
  <c r="AD289" i="7"/>
  <c r="AC289" i="7"/>
  <c r="V289" i="7"/>
  <c r="U289" i="7"/>
  <c r="AF288" i="7"/>
  <c r="AE288" i="7"/>
  <c r="AD288" i="7"/>
  <c r="AC288" i="7"/>
  <c r="V288" i="7"/>
  <c r="U288" i="7"/>
  <c r="L288" i="7"/>
  <c r="M288" i="7" s="1"/>
  <c r="AF287" i="7"/>
  <c r="AE287" i="7"/>
  <c r="AD287" i="7"/>
  <c r="AC287" i="7"/>
  <c r="V287" i="7"/>
  <c r="U287" i="7"/>
  <c r="AF286" i="7"/>
  <c r="AE286" i="7"/>
  <c r="AD286" i="7"/>
  <c r="AC286" i="7"/>
  <c r="V286" i="7"/>
  <c r="U286" i="7"/>
  <c r="AF285" i="7"/>
  <c r="AE285" i="7"/>
  <c r="AD285" i="7"/>
  <c r="AC285" i="7"/>
  <c r="V285" i="7"/>
  <c r="U285" i="7"/>
  <c r="AF284" i="7"/>
  <c r="AE284" i="7"/>
  <c r="AD284" i="7"/>
  <c r="AC284" i="7"/>
  <c r="V284" i="7"/>
  <c r="U284" i="7"/>
  <c r="AF283" i="7"/>
  <c r="AE283" i="7"/>
  <c r="AD283" i="7"/>
  <c r="AC283" i="7"/>
  <c r="V283" i="7"/>
  <c r="U283" i="7"/>
  <c r="AF282" i="7"/>
  <c r="AE282" i="7"/>
  <c r="AD282" i="7"/>
  <c r="AC282" i="7"/>
  <c r="V282" i="7"/>
  <c r="U282" i="7"/>
  <c r="L282" i="7"/>
  <c r="M282" i="7" s="1"/>
  <c r="AF281" i="7"/>
  <c r="AE281" i="7"/>
  <c r="AD281" i="7"/>
  <c r="AC281" i="7"/>
  <c r="V281" i="7"/>
  <c r="U281" i="7"/>
  <c r="AF280" i="7"/>
  <c r="AE280" i="7"/>
  <c r="AD280" i="7"/>
  <c r="AC280" i="7"/>
  <c r="V280" i="7"/>
  <c r="U280" i="7"/>
  <c r="AF279" i="7"/>
  <c r="AE279" i="7"/>
  <c r="AD279" i="7"/>
  <c r="AC279" i="7"/>
  <c r="V279" i="7"/>
  <c r="U279" i="7"/>
  <c r="L279" i="7"/>
  <c r="M279" i="7" s="1"/>
  <c r="AF278" i="7"/>
  <c r="AE278" i="7"/>
  <c r="AD278" i="7"/>
  <c r="AC278" i="7"/>
  <c r="V278" i="7"/>
  <c r="U278" i="7"/>
  <c r="AF277" i="7"/>
  <c r="AE277" i="7"/>
  <c r="AD277" i="7"/>
  <c r="AC277" i="7"/>
  <c r="V277" i="7"/>
  <c r="U277" i="7"/>
  <c r="AF276" i="7"/>
  <c r="AE276" i="7"/>
  <c r="AD276" i="7"/>
  <c r="AC276" i="7"/>
  <c r="V276" i="7"/>
  <c r="U276" i="7"/>
  <c r="AF275" i="7"/>
  <c r="AE275" i="7"/>
  <c r="AD275" i="7"/>
  <c r="AC275" i="7"/>
  <c r="V275" i="7"/>
  <c r="U275" i="7"/>
  <c r="AF274" i="7"/>
  <c r="AE274" i="7"/>
  <c r="AD274" i="7"/>
  <c r="AC274" i="7"/>
  <c r="V274" i="7"/>
  <c r="U274" i="7"/>
  <c r="AF273" i="7"/>
  <c r="AE273" i="7"/>
  <c r="AD273" i="7"/>
  <c r="AC273" i="7"/>
  <c r="V273" i="7"/>
  <c r="U273" i="7"/>
  <c r="AF272" i="7"/>
  <c r="AE272" i="7"/>
  <c r="AD272" i="7"/>
  <c r="AC272" i="7"/>
  <c r="V272" i="7"/>
  <c r="U272" i="7"/>
  <c r="AF271" i="7"/>
  <c r="AE271" i="7"/>
  <c r="AD271" i="7"/>
  <c r="AC271" i="7"/>
  <c r="V271" i="7"/>
  <c r="U271" i="7"/>
  <c r="AF270" i="7"/>
  <c r="AE270" i="7"/>
  <c r="AD270" i="7"/>
  <c r="AC270" i="7"/>
  <c r="V270" i="7"/>
  <c r="U270" i="7"/>
  <c r="L270" i="7"/>
  <c r="M270" i="7" s="1"/>
  <c r="AF269" i="7"/>
  <c r="AE269" i="7"/>
  <c r="AD269" i="7"/>
  <c r="AC269" i="7"/>
  <c r="V269" i="7"/>
  <c r="U269" i="7"/>
  <c r="AF268" i="7"/>
  <c r="AE268" i="7"/>
  <c r="AD268" i="7"/>
  <c r="AC268" i="7"/>
  <c r="V268" i="7"/>
  <c r="U268" i="7"/>
  <c r="AF267" i="7"/>
  <c r="AE267" i="7"/>
  <c r="AD267" i="7"/>
  <c r="AC267" i="7"/>
  <c r="V267" i="7"/>
  <c r="U267" i="7"/>
  <c r="AF266" i="7"/>
  <c r="AE266" i="7"/>
  <c r="AD266" i="7"/>
  <c r="AC266" i="7"/>
  <c r="V266" i="7"/>
  <c r="U266" i="7"/>
  <c r="AF265" i="7"/>
  <c r="AE265" i="7"/>
  <c r="AD265" i="7"/>
  <c r="AC265" i="7"/>
  <c r="V265" i="7"/>
  <c r="U265" i="7"/>
  <c r="AF264" i="7"/>
  <c r="AE264" i="7"/>
  <c r="AD264" i="7"/>
  <c r="AC264" i="7"/>
  <c r="V264" i="7"/>
  <c r="U264" i="7"/>
  <c r="AF263" i="7"/>
  <c r="AE263" i="7"/>
  <c r="AD263" i="7"/>
  <c r="AC263" i="7"/>
  <c r="V263" i="7"/>
  <c r="U263" i="7"/>
  <c r="AF262" i="7"/>
  <c r="AE262" i="7"/>
  <c r="AD262" i="7"/>
  <c r="AC262" i="7"/>
  <c r="V262" i="7"/>
  <c r="U262" i="7"/>
  <c r="AF261" i="7"/>
  <c r="AE261" i="7"/>
  <c r="AD261" i="7"/>
  <c r="AC261" i="7"/>
  <c r="V261" i="7"/>
  <c r="U261" i="7"/>
  <c r="AF260" i="7"/>
  <c r="AE260" i="7"/>
  <c r="AD260" i="7"/>
  <c r="AC260" i="7"/>
  <c r="V260" i="7"/>
  <c r="U260" i="7"/>
  <c r="AF259" i="7"/>
  <c r="AE259" i="7"/>
  <c r="AD259" i="7"/>
  <c r="AC259" i="7"/>
  <c r="V259" i="7"/>
  <c r="U259" i="7"/>
  <c r="L259" i="7"/>
  <c r="N259" i="7" s="1"/>
  <c r="AF258" i="7"/>
  <c r="AE258" i="7"/>
  <c r="AD258" i="7"/>
  <c r="AC258" i="7"/>
  <c r="V258" i="7"/>
  <c r="U258" i="7"/>
  <c r="AF257" i="7"/>
  <c r="AE257" i="7"/>
  <c r="AD257" i="7"/>
  <c r="AC257" i="7"/>
  <c r="V257" i="7"/>
  <c r="U257" i="7"/>
  <c r="AF256" i="7"/>
  <c r="AE256" i="7"/>
  <c r="AD256" i="7"/>
  <c r="AC256" i="7"/>
  <c r="V256" i="7"/>
  <c r="U256" i="7"/>
  <c r="L256" i="7"/>
  <c r="M256" i="7" s="1"/>
  <c r="AF255" i="7"/>
  <c r="AE255" i="7"/>
  <c r="AD255" i="7"/>
  <c r="AC255" i="7"/>
  <c r="V255" i="7"/>
  <c r="U255" i="7"/>
  <c r="AF254" i="7"/>
  <c r="AE254" i="7"/>
  <c r="AD254" i="7"/>
  <c r="AC254" i="7"/>
  <c r="V254" i="7"/>
  <c r="U254" i="7"/>
  <c r="AF253" i="7"/>
  <c r="AE253" i="7"/>
  <c r="AD253" i="7"/>
  <c r="AC253" i="7"/>
  <c r="V253" i="7"/>
  <c r="U253" i="7"/>
  <c r="AF252" i="7"/>
  <c r="AE252" i="7"/>
  <c r="AD252" i="7"/>
  <c r="AC252" i="7"/>
  <c r="V252" i="7"/>
  <c r="U252" i="7"/>
  <c r="AF251" i="7"/>
  <c r="AE251" i="7"/>
  <c r="AD251" i="7"/>
  <c r="AC251" i="7"/>
  <c r="V251" i="7"/>
  <c r="U251" i="7"/>
  <c r="AF250" i="7"/>
  <c r="AE250" i="7"/>
  <c r="AD250" i="7"/>
  <c r="AC250" i="7"/>
  <c r="V250" i="7"/>
  <c r="U250" i="7"/>
  <c r="AF249" i="7"/>
  <c r="AE249" i="7"/>
  <c r="AD249" i="7"/>
  <c r="AC249" i="7"/>
  <c r="V249" i="7"/>
  <c r="U249" i="7"/>
  <c r="AF248" i="7"/>
  <c r="AE248" i="7"/>
  <c r="AD248" i="7"/>
  <c r="AC248" i="7"/>
  <c r="V248" i="7"/>
  <c r="U248" i="7"/>
  <c r="L248" i="7"/>
  <c r="M248" i="7" s="1"/>
  <c r="G236" i="7"/>
  <c r="AF235" i="7"/>
  <c r="AE235" i="7"/>
  <c r="AD235" i="7"/>
  <c r="AC235" i="7"/>
  <c r="V235" i="7"/>
  <c r="U235" i="7"/>
  <c r="AF234" i="7"/>
  <c r="AE234" i="7"/>
  <c r="AD234" i="7"/>
  <c r="AC234" i="7"/>
  <c r="V234" i="7"/>
  <c r="U234" i="7"/>
  <c r="AF233" i="7"/>
  <c r="AE233" i="7"/>
  <c r="AD233" i="7"/>
  <c r="AC233" i="7"/>
  <c r="V233" i="7"/>
  <c r="U233" i="7"/>
  <c r="AF232" i="7"/>
  <c r="AE232" i="7"/>
  <c r="AD232" i="7"/>
  <c r="AC232" i="7"/>
  <c r="V232" i="7"/>
  <c r="U232" i="7"/>
  <c r="L232" i="7"/>
  <c r="O232" i="7" s="1"/>
  <c r="AF231" i="7"/>
  <c r="AE231" i="7"/>
  <c r="AD231" i="7"/>
  <c r="AC231" i="7"/>
  <c r="V231" i="7"/>
  <c r="U231" i="7"/>
  <c r="AF230" i="7"/>
  <c r="AE230" i="7"/>
  <c r="AD230" i="7"/>
  <c r="AC230" i="7"/>
  <c r="V230" i="7"/>
  <c r="U230" i="7"/>
  <c r="AF229" i="7"/>
  <c r="AE229" i="7"/>
  <c r="AD229" i="7"/>
  <c r="AC229" i="7"/>
  <c r="V229" i="7"/>
  <c r="U229" i="7"/>
  <c r="AF228" i="7"/>
  <c r="AE228" i="7"/>
  <c r="AD228" i="7"/>
  <c r="AC228" i="7"/>
  <c r="V228" i="7"/>
  <c r="U228" i="7"/>
  <c r="L228" i="7"/>
  <c r="O228" i="7" s="1"/>
  <c r="AF227" i="7"/>
  <c r="AE227" i="7"/>
  <c r="AD227" i="7"/>
  <c r="AC227" i="7"/>
  <c r="V227" i="7"/>
  <c r="U227" i="7"/>
  <c r="AF226" i="7"/>
  <c r="AE226" i="7"/>
  <c r="AD226" i="7"/>
  <c r="AC226" i="7"/>
  <c r="V226" i="7"/>
  <c r="U226" i="7"/>
  <c r="L226" i="7"/>
  <c r="N226" i="7" s="1"/>
  <c r="AF225" i="7"/>
  <c r="AE225" i="7"/>
  <c r="AD225" i="7"/>
  <c r="AC225" i="7"/>
  <c r="V225" i="7"/>
  <c r="U225" i="7"/>
  <c r="AF224" i="7"/>
  <c r="AE224" i="7"/>
  <c r="AD224" i="7"/>
  <c r="AC224" i="7"/>
  <c r="V224" i="7"/>
  <c r="U224" i="7"/>
  <c r="AF223" i="7"/>
  <c r="AE223" i="7"/>
  <c r="AD223" i="7"/>
  <c r="AC223" i="7"/>
  <c r="V223" i="7"/>
  <c r="U223" i="7"/>
  <c r="AF222" i="7"/>
  <c r="AE222" i="7"/>
  <c r="AD222" i="7"/>
  <c r="AC222" i="7"/>
  <c r="V222" i="7"/>
  <c r="U222" i="7"/>
  <c r="AF221" i="7"/>
  <c r="AE221" i="7"/>
  <c r="AD221" i="7"/>
  <c r="AC221" i="7"/>
  <c r="V221" i="7"/>
  <c r="U221" i="7"/>
  <c r="AF220" i="7"/>
  <c r="AE220" i="7"/>
  <c r="AD220" i="7"/>
  <c r="AC220" i="7"/>
  <c r="V220" i="7"/>
  <c r="U220" i="7"/>
  <c r="L220" i="7"/>
  <c r="M220" i="7" s="1"/>
  <c r="AF219" i="7"/>
  <c r="AE219" i="7"/>
  <c r="AD219" i="7"/>
  <c r="AC219" i="7"/>
  <c r="V219" i="7"/>
  <c r="U219" i="7"/>
  <c r="AF218" i="7"/>
  <c r="AE218" i="7"/>
  <c r="AD218" i="7"/>
  <c r="AC218" i="7"/>
  <c r="V218" i="7"/>
  <c r="U218" i="7"/>
  <c r="AF217" i="7"/>
  <c r="AE217" i="7"/>
  <c r="AD217" i="7"/>
  <c r="AC217" i="7"/>
  <c r="V217" i="7"/>
  <c r="U217" i="7"/>
  <c r="AF216" i="7"/>
  <c r="AE216" i="7"/>
  <c r="AD216" i="7"/>
  <c r="AC216" i="7"/>
  <c r="V216" i="7"/>
  <c r="U216" i="7"/>
  <c r="L216" i="7"/>
  <c r="AF215" i="7"/>
  <c r="AE215" i="7"/>
  <c r="AD215" i="7"/>
  <c r="AC215" i="7"/>
  <c r="V215" i="7"/>
  <c r="U215" i="7"/>
  <c r="AF214" i="7"/>
  <c r="AE214" i="7"/>
  <c r="AD214" i="7"/>
  <c r="AC214" i="7"/>
  <c r="V214" i="7"/>
  <c r="U214" i="7"/>
  <c r="AF213" i="7"/>
  <c r="AE213" i="7"/>
  <c r="AD213" i="7"/>
  <c r="AC213" i="7"/>
  <c r="V213" i="7"/>
  <c r="U213" i="7"/>
  <c r="AF212" i="7"/>
  <c r="AE212" i="7"/>
  <c r="AD212" i="7"/>
  <c r="AC212" i="7"/>
  <c r="V212" i="7"/>
  <c r="U212" i="7"/>
  <c r="AF211" i="7"/>
  <c r="AE211" i="7"/>
  <c r="AD211" i="7"/>
  <c r="AC211" i="7"/>
  <c r="V211" i="7"/>
  <c r="U211" i="7"/>
  <c r="AF210" i="7"/>
  <c r="AE210" i="7"/>
  <c r="AD210" i="7"/>
  <c r="AC210" i="7"/>
  <c r="V210" i="7"/>
  <c r="U210" i="7"/>
  <c r="L210" i="7"/>
  <c r="M210" i="7" s="1"/>
  <c r="AF209" i="7"/>
  <c r="AE209" i="7"/>
  <c r="AD209" i="7"/>
  <c r="AC209" i="7"/>
  <c r="V209" i="7"/>
  <c r="U209" i="7"/>
  <c r="AF208" i="7"/>
  <c r="AE208" i="7"/>
  <c r="AD208" i="7"/>
  <c r="AC208" i="7"/>
  <c r="V208" i="7"/>
  <c r="U208" i="7"/>
  <c r="AF207" i="7"/>
  <c r="AE207" i="7"/>
  <c r="AD207" i="7"/>
  <c r="AC207" i="7"/>
  <c r="V207" i="7"/>
  <c r="U207" i="7"/>
  <c r="L207" i="7"/>
  <c r="M207" i="7" s="1"/>
  <c r="AF206" i="7"/>
  <c r="AE206" i="7"/>
  <c r="AD206" i="7"/>
  <c r="AC206" i="7"/>
  <c r="V206" i="7"/>
  <c r="U206" i="7"/>
  <c r="AF205" i="7"/>
  <c r="AE205" i="7"/>
  <c r="AD205" i="7"/>
  <c r="AC205" i="7"/>
  <c r="V205" i="7"/>
  <c r="U205" i="7"/>
  <c r="AF204" i="7"/>
  <c r="AE204" i="7"/>
  <c r="AD204" i="7"/>
  <c r="AC204" i="7"/>
  <c r="V204" i="7"/>
  <c r="U204" i="7"/>
  <c r="AF203" i="7"/>
  <c r="AE203" i="7"/>
  <c r="AD203" i="7"/>
  <c r="AC203" i="7"/>
  <c r="V203" i="7"/>
  <c r="U203" i="7"/>
  <c r="AF202" i="7"/>
  <c r="AE202" i="7"/>
  <c r="AD202" i="7"/>
  <c r="AC202" i="7"/>
  <c r="V202" i="7"/>
  <c r="U202" i="7"/>
  <c r="AF201" i="7"/>
  <c r="AE201" i="7"/>
  <c r="AD201" i="7"/>
  <c r="AC201" i="7"/>
  <c r="V201" i="7"/>
  <c r="U201" i="7"/>
  <c r="AF200" i="7"/>
  <c r="AE200" i="7"/>
  <c r="AD200" i="7"/>
  <c r="AC200" i="7"/>
  <c r="V200" i="7"/>
  <c r="U200" i="7"/>
  <c r="AF199" i="7"/>
  <c r="AE199" i="7"/>
  <c r="AD199" i="7"/>
  <c r="AC199" i="7"/>
  <c r="V199" i="7"/>
  <c r="U199" i="7"/>
  <c r="AF198" i="7"/>
  <c r="AE198" i="7"/>
  <c r="AD198" i="7"/>
  <c r="AC198" i="7"/>
  <c r="V198" i="7"/>
  <c r="U198" i="7"/>
  <c r="L198" i="7"/>
  <c r="AF197" i="7"/>
  <c r="AE197" i="7"/>
  <c r="AD197" i="7"/>
  <c r="AC197" i="7"/>
  <c r="V197" i="7"/>
  <c r="U197" i="7"/>
  <c r="AF196" i="7"/>
  <c r="AE196" i="7"/>
  <c r="AD196" i="7"/>
  <c r="AC196" i="7"/>
  <c r="V196" i="7"/>
  <c r="U196" i="7"/>
  <c r="AF195" i="7"/>
  <c r="AE195" i="7"/>
  <c r="AD195" i="7"/>
  <c r="AC195" i="7"/>
  <c r="V195" i="7"/>
  <c r="U195" i="7"/>
  <c r="AF194" i="7"/>
  <c r="AE194" i="7"/>
  <c r="AD194" i="7"/>
  <c r="AC194" i="7"/>
  <c r="V194" i="7"/>
  <c r="U194" i="7"/>
  <c r="AF193" i="7"/>
  <c r="AE193" i="7"/>
  <c r="AD193" i="7"/>
  <c r="AC193" i="7"/>
  <c r="V193" i="7"/>
  <c r="U193" i="7"/>
  <c r="AF192" i="7"/>
  <c r="AE192" i="7"/>
  <c r="AD192" i="7"/>
  <c r="AC192" i="7"/>
  <c r="V192" i="7"/>
  <c r="U192" i="7"/>
  <c r="AF191" i="7"/>
  <c r="AE191" i="7"/>
  <c r="AD191" i="7"/>
  <c r="AC191" i="7"/>
  <c r="V191" i="7"/>
  <c r="U191" i="7"/>
  <c r="AF190" i="7"/>
  <c r="AE190" i="7"/>
  <c r="AD190" i="7"/>
  <c r="AC190" i="7"/>
  <c r="V190" i="7"/>
  <c r="U190" i="7"/>
  <c r="AF189" i="7"/>
  <c r="AE189" i="7"/>
  <c r="AD189" i="7"/>
  <c r="AC189" i="7"/>
  <c r="V189" i="7"/>
  <c r="U189" i="7"/>
  <c r="AF188" i="7"/>
  <c r="AE188" i="7"/>
  <c r="AD188" i="7"/>
  <c r="AC188" i="7"/>
  <c r="V188" i="7"/>
  <c r="U188" i="7"/>
  <c r="AF187" i="7"/>
  <c r="AE187" i="7"/>
  <c r="AD187" i="7"/>
  <c r="AC187" i="7"/>
  <c r="V187" i="7"/>
  <c r="U187" i="7"/>
  <c r="L187" i="7"/>
  <c r="AF186" i="7"/>
  <c r="AE186" i="7"/>
  <c r="AD186" i="7"/>
  <c r="AC186" i="7"/>
  <c r="V186" i="7"/>
  <c r="U186" i="7"/>
  <c r="AF185" i="7"/>
  <c r="AE185" i="7"/>
  <c r="AD185" i="7"/>
  <c r="AC185" i="7"/>
  <c r="V185" i="7"/>
  <c r="U185" i="7"/>
  <c r="AF184" i="7"/>
  <c r="AE184" i="7"/>
  <c r="AD184" i="7"/>
  <c r="AC184" i="7"/>
  <c r="V184" i="7"/>
  <c r="U184" i="7"/>
  <c r="L184" i="7"/>
  <c r="AF183" i="7"/>
  <c r="AE183" i="7"/>
  <c r="AD183" i="7"/>
  <c r="AC183" i="7"/>
  <c r="V183" i="7"/>
  <c r="U183" i="7"/>
  <c r="AF182" i="7"/>
  <c r="AE182" i="7"/>
  <c r="AD182" i="7"/>
  <c r="AC182" i="7"/>
  <c r="V182" i="7"/>
  <c r="U182" i="7"/>
  <c r="AF181" i="7"/>
  <c r="AE181" i="7"/>
  <c r="AD181" i="7"/>
  <c r="AC181" i="7"/>
  <c r="V181" i="7"/>
  <c r="U181" i="7"/>
  <c r="AF180" i="7"/>
  <c r="AE180" i="7"/>
  <c r="AD180" i="7"/>
  <c r="AC180" i="7"/>
  <c r="V180" i="7"/>
  <c r="U180" i="7"/>
  <c r="AF179" i="7"/>
  <c r="AE179" i="7"/>
  <c r="AD179" i="7"/>
  <c r="AC179" i="7"/>
  <c r="V179" i="7"/>
  <c r="U179" i="7"/>
  <c r="AF178" i="7"/>
  <c r="AE178" i="7"/>
  <c r="AD178" i="7"/>
  <c r="AC178" i="7"/>
  <c r="V178" i="7"/>
  <c r="U178" i="7"/>
  <c r="AF177" i="7"/>
  <c r="AE177" i="7"/>
  <c r="AD177" i="7"/>
  <c r="AC177" i="7"/>
  <c r="V177" i="7"/>
  <c r="U177" i="7"/>
  <c r="AF176" i="7"/>
  <c r="AE176" i="7"/>
  <c r="AD176" i="7"/>
  <c r="AC176" i="7"/>
  <c r="V176" i="7"/>
  <c r="U176" i="7"/>
  <c r="L176" i="7"/>
  <c r="M176" i="7" s="1"/>
  <c r="G164" i="7"/>
  <c r="AF163" i="7"/>
  <c r="AE163" i="7"/>
  <c r="AD163" i="7"/>
  <c r="AC163" i="7"/>
  <c r="V163" i="7"/>
  <c r="U163" i="7"/>
  <c r="AF162" i="7"/>
  <c r="AE162" i="7"/>
  <c r="AD162" i="7"/>
  <c r="AC162" i="7"/>
  <c r="V162" i="7"/>
  <c r="U162" i="7"/>
  <c r="AF161" i="7"/>
  <c r="AE161" i="7"/>
  <c r="AD161" i="7"/>
  <c r="AC161" i="7"/>
  <c r="V161" i="7"/>
  <c r="U161" i="7"/>
  <c r="AF160" i="7"/>
  <c r="AE160" i="7"/>
  <c r="AD160" i="7"/>
  <c r="AC160" i="7"/>
  <c r="V160" i="7"/>
  <c r="U160" i="7"/>
  <c r="L160" i="7"/>
  <c r="O160" i="7" s="1"/>
  <c r="AF159" i="7"/>
  <c r="AE159" i="7"/>
  <c r="AD159" i="7"/>
  <c r="AC159" i="7"/>
  <c r="V159" i="7"/>
  <c r="U159" i="7"/>
  <c r="AF158" i="7"/>
  <c r="AE158" i="7"/>
  <c r="AD158" i="7"/>
  <c r="AC158" i="7"/>
  <c r="V158" i="7"/>
  <c r="U158" i="7"/>
  <c r="AF157" i="7"/>
  <c r="AE157" i="7"/>
  <c r="AD157" i="7"/>
  <c r="AC157" i="7"/>
  <c r="V157" i="7"/>
  <c r="U157" i="7"/>
  <c r="AF156" i="7"/>
  <c r="AE156" i="7"/>
  <c r="AD156" i="7"/>
  <c r="AC156" i="7"/>
  <c r="V156" i="7"/>
  <c r="U156" i="7"/>
  <c r="L156" i="7"/>
  <c r="O156" i="7" s="1"/>
  <c r="AF155" i="7"/>
  <c r="AE155" i="7"/>
  <c r="AD155" i="7"/>
  <c r="AC155" i="7"/>
  <c r="V155" i="7"/>
  <c r="U155" i="7"/>
  <c r="AF154" i="7"/>
  <c r="AE154" i="7"/>
  <c r="AD154" i="7"/>
  <c r="AC154" i="7"/>
  <c r="V154" i="7"/>
  <c r="U154" i="7"/>
  <c r="L154" i="7"/>
  <c r="N154" i="7" s="1"/>
  <c r="AF153" i="7"/>
  <c r="AE153" i="7"/>
  <c r="AD153" i="7"/>
  <c r="AC153" i="7"/>
  <c r="V153" i="7"/>
  <c r="U153" i="7"/>
  <c r="AF152" i="7"/>
  <c r="AE152" i="7"/>
  <c r="AD152" i="7"/>
  <c r="AC152" i="7"/>
  <c r="V152" i="7"/>
  <c r="U152" i="7"/>
  <c r="AF151" i="7"/>
  <c r="AE151" i="7"/>
  <c r="AD151" i="7"/>
  <c r="AC151" i="7"/>
  <c r="V151" i="7"/>
  <c r="U151" i="7"/>
  <c r="AF150" i="7"/>
  <c r="AE150" i="7"/>
  <c r="AD150" i="7"/>
  <c r="AC150" i="7"/>
  <c r="V150" i="7"/>
  <c r="U150" i="7"/>
  <c r="AF149" i="7"/>
  <c r="AE149" i="7"/>
  <c r="AD149" i="7"/>
  <c r="AC149" i="7"/>
  <c r="V149" i="7"/>
  <c r="U149" i="7"/>
  <c r="AF148" i="7"/>
  <c r="AE148" i="7"/>
  <c r="AD148" i="7"/>
  <c r="AC148" i="7"/>
  <c r="V148" i="7"/>
  <c r="U148" i="7"/>
  <c r="L148" i="7"/>
  <c r="M148" i="7" s="1"/>
  <c r="AF147" i="7"/>
  <c r="AE147" i="7"/>
  <c r="AD147" i="7"/>
  <c r="AC147" i="7"/>
  <c r="V147" i="7"/>
  <c r="U147" i="7"/>
  <c r="AF146" i="7"/>
  <c r="AE146" i="7"/>
  <c r="AD146" i="7"/>
  <c r="AC146" i="7"/>
  <c r="V146" i="7"/>
  <c r="U146" i="7"/>
  <c r="AF145" i="7"/>
  <c r="AE145" i="7"/>
  <c r="AD145" i="7"/>
  <c r="AC145" i="7"/>
  <c r="V145" i="7"/>
  <c r="U145" i="7"/>
  <c r="AF144" i="7"/>
  <c r="AE144" i="7"/>
  <c r="AD144" i="7"/>
  <c r="AC144" i="7"/>
  <c r="V144" i="7"/>
  <c r="U144" i="7"/>
  <c r="L144" i="7"/>
  <c r="AF143" i="7"/>
  <c r="AE143" i="7"/>
  <c r="AD143" i="7"/>
  <c r="AC143" i="7"/>
  <c r="V143" i="7"/>
  <c r="U143" i="7"/>
  <c r="AF142" i="7"/>
  <c r="AE142" i="7"/>
  <c r="AD142" i="7"/>
  <c r="AC142" i="7"/>
  <c r="V142" i="7"/>
  <c r="U142" i="7"/>
  <c r="AF141" i="7"/>
  <c r="AE141" i="7"/>
  <c r="AD141" i="7"/>
  <c r="AC141" i="7"/>
  <c r="V141" i="7"/>
  <c r="U141" i="7"/>
  <c r="AF140" i="7"/>
  <c r="AE140" i="7"/>
  <c r="AD140" i="7"/>
  <c r="AC140" i="7"/>
  <c r="V140" i="7"/>
  <c r="U140" i="7"/>
  <c r="AF139" i="7"/>
  <c r="AE139" i="7"/>
  <c r="AD139" i="7"/>
  <c r="AC139" i="7"/>
  <c r="V139" i="7"/>
  <c r="U139" i="7"/>
  <c r="AF138" i="7"/>
  <c r="AE138" i="7"/>
  <c r="AD138" i="7"/>
  <c r="AC138" i="7"/>
  <c r="V138" i="7"/>
  <c r="U138" i="7"/>
  <c r="L138" i="7"/>
  <c r="M138" i="7" s="1"/>
  <c r="AF137" i="7"/>
  <c r="AE137" i="7"/>
  <c r="AD137" i="7"/>
  <c r="AC137" i="7"/>
  <c r="V137" i="7"/>
  <c r="U137" i="7"/>
  <c r="AF136" i="7"/>
  <c r="AE136" i="7"/>
  <c r="AD136" i="7"/>
  <c r="AC136" i="7"/>
  <c r="V136" i="7"/>
  <c r="U136" i="7"/>
  <c r="AF135" i="7"/>
  <c r="AE135" i="7"/>
  <c r="AD135" i="7"/>
  <c r="AC135" i="7"/>
  <c r="V135" i="7"/>
  <c r="U135" i="7"/>
  <c r="L135" i="7"/>
  <c r="M135" i="7" s="1"/>
  <c r="AF134" i="7"/>
  <c r="AE134" i="7"/>
  <c r="AD134" i="7"/>
  <c r="AC134" i="7"/>
  <c r="V134" i="7"/>
  <c r="U134" i="7"/>
  <c r="AF133" i="7"/>
  <c r="AE133" i="7"/>
  <c r="AD133" i="7"/>
  <c r="AC133" i="7"/>
  <c r="V133" i="7"/>
  <c r="U133" i="7"/>
  <c r="AF132" i="7"/>
  <c r="AE132" i="7"/>
  <c r="AD132" i="7"/>
  <c r="AC132" i="7"/>
  <c r="V132" i="7"/>
  <c r="U132" i="7"/>
  <c r="AF131" i="7"/>
  <c r="AE131" i="7"/>
  <c r="AD131" i="7"/>
  <c r="AC131" i="7"/>
  <c r="V131" i="7"/>
  <c r="U131" i="7"/>
  <c r="AF130" i="7"/>
  <c r="AE130" i="7"/>
  <c r="AD130" i="7"/>
  <c r="AC130" i="7"/>
  <c r="V130" i="7"/>
  <c r="U130" i="7"/>
  <c r="AF129" i="7"/>
  <c r="AE129" i="7"/>
  <c r="AD129" i="7"/>
  <c r="AC129" i="7"/>
  <c r="V129" i="7"/>
  <c r="U129" i="7"/>
  <c r="AF128" i="7"/>
  <c r="AE128" i="7"/>
  <c r="AD128" i="7"/>
  <c r="AC128" i="7"/>
  <c r="V128" i="7"/>
  <c r="U128" i="7"/>
  <c r="AF127" i="7"/>
  <c r="AE127" i="7"/>
  <c r="AD127" i="7"/>
  <c r="AC127" i="7"/>
  <c r="V127" i="7"/>
  <c r="U127" i="7"/>
  <c r="AF126" i="7"/>
  <c r="AE126" i="7"/>
  <c r="AD126" i="7"/>
  <c r="AC126" i="7"/>
  <c r="V126" i="7"/>
  <c r="U126" i="7"/>
  <c r="L126" i="7"/>
  <c r="M126" i="7" s="1"/>
  <c r="AF125" i="7"/>
  <c r="AE125" i="7"/>
  <c r="AD125" i="7"/>
  <c r="AC125" i="7"/>
  <c r="V125" i="7"/>
  <c r="U125" i="7"/>
  <c r="AF124" i="7"/>
  <c r="AE124" i="7"/>
  <c r="AD124" i="7"/>
  <c r="AC124" i="7"/>
  <c r="V124" i="7"/>
  <c r="U124" i="7"/>
  <c r="AF123" i="7"/>
  <c r="AE123" i="7"/>
  <c r="AD123" i="7"/>
  <c r="AC123" i="7"/>
  <c r="V123" i="7"/>
  <c r="U123" i="7"/>
  <c r="AF122" i="7"/>
  <c r="AE122" i="7"/>
  <c r="AD122" i="7"/>
  <c r="AC122" i="7"/>
  <c r="V122" i="7"/>
  <c r="U122" i="7"/>
  <c r="AF121" i="7"/>
  <c r="AE121" i="7"/>
  <c r="AD121" i="7"/>
  <c r="AC121" i="7"/>
  <c r="V121" i="7"/>
  <c r="U121" i="7"/>
  <c r="AF120" i="7"/>
  <c r="AE120" i="7"/>
  <c r="AD120" i="7"/>
  <c r="AC120" i="7"/>
  <c r="V120" i="7"/>
  <c r="U120" i="7"/>
  <c r="AF119" i="7"/>
  <c r="AE119" i="7"/>
  <c r="AD119" i="7"/>
  <c r="AC119" i="7"/>
  <c r="V119" i="7"/>
  <c r="U119" i="7"/>
  <c r="AF118" i="7"/>
  <c r="AE118" i="7"/>
  <c r="AD118" i="7"/>
  <c r="AC118" i="7"/>
  <c r="V118" i="7"/>
  <c r="U118" i="7"/>
  <c r="AF117" i="7"/>
  <c r="AE117" i="7"/>
  <c r="AD117" i="7"/>
  <c r="AC117" i="7"/>
  <c r="V117" i="7"/>
  <c r="U117" i="7"/>
  <c r="AF116" i="7"/>
  <c r="AE116" i="7"/>
  <c r="AD116" i="7"/>
  <c r="AC116" i="7"/>
  <c r="V116" i="7"/>
  <c r="U116" i="7"/>
  <c r="AF115" i="7"/>
  <c r="AE115" i="7"/>
  <c r="AD115" i="7"/>
  <c r="AC115" i="7"/>
  <c r="V115" i="7"/>
  <c r="U115" i="7"/>
  <c r="L115" i="7"/>
  <c r="M115" i="7" s="1"/>
  <c r="AF114" i="7"/>
  <c r="AE114" i="7"/>
  <c r="AD114" i="7"/>
  <c r="AC114" i="7"/>
  <c r="V114" i="7"/>
  <c r="U114" i="7"/>
  <c r="AF113" i="7"/>
  <c r="AE113" i="7"/>
  <c r="AD113" i="7"/>
  <c r="AC113" i="7"/>
  <c r="V113" i="7"/>
  <c r="U113" i="7"/>
  <c r="AF112" i="7"/>
  <c r="AE112" i="7"/>
  <c r="AD112" i="7"/>
  <c r="AC112" i="7"/>
  <c r="V112" i="7"/>
  <c r="U112" i="7"/>
  <c r="L112" i="7"/>
  <c r="AF111" i="7"/>
  <c r="AE111" i="7"/>
  <c r="AD111" i="7"/>
  <c r="AC111" i="7"/>
  <c r="V111" i="7"/>
  <c r="U111" i="7"/>
  <c r="AF110" i="7"/>
  <c r="AE110" i="7"/>
  <c r="AD110" i="7"/>
  <c r="AC110" i="7"/>
  <c r="V110" i="7"/>
  <c r="U110" i="7"/>
  <c r="AF109" i="7"/>
  <c r="AE109" i="7"/>
  <c r="AD109" i="7"/>
  <c r="AC109" i="7"/>
  <c r="V109" i="7"/>
  <c r="U109" i="7"/>
  <c r="AF108" i="7"/>
  <c r="AE108" i="7"/>
  <c r="AD108" i="7"/>
  <c r="AC108" i="7"/>
  <c r="V108" i="7"/>
  <c r="U108" i="7"/>
  <c r="AF107" i="7"/>
  <c r="AE107" i="7"/>
  <c r="AD107" i="7"/>
  <c r="AC107" i="7"/>
  <c r="V107" i="7"/>
  <c r="U107" i="7"/>
  <c r="AF106" i="7"/>
  <c r="AE106" i="7"/>
  <c r="AD106" i="7"/>
  <c r="AC106" i="7"/>
  <c r="V106" i="7"/>
  <c r="U106" i="7"/>
  <c r="AF105" i="7"/>
  <c r="AE105" i="7"/>
  <c r="AD105" i="7"/>
  <c r="AC105" i="7"/>
  <c r="V105" i="7"/>
  <c r="U105" i="7"/>
  <c r="AF104" i="7"/>
  <c r="AE104" i="7"/>
  <c r="AD104" i="7"/>
  <c r="AC104" i="7"/>
  <c r="V104" i="7"/>
  <c r="U104" i="7"/>
  <c r="L104" i="7"/>
  <c r="M104" i="7" s="1"/>
  <c r="Y12" i="7"/>
  <c r="Y15" i="7"/>
  <c r="Y19" i="7"/>
  <c r="Y23" i="7"/>
  <c r="Y27" i="7"/>
  <c r="Y31" i="7"/>
  <c r="Y35" i="7"/>
  <c r="Y39" i="7"/>
  <c r="Y43" i="7"/>
  <c r="Y47" i="7"/>
  <c r="Y51" i="7"/>
  <c r="Y55" i="7"/>
  <c r="Y59" i="7"/>
  <c r="Y63" i="7"/>
  <c r="Y67" i="7"/>
  <c r="Y71" i="7"/>
  <c r="L67" i="7"/>
  <c r="L63" i="7"/>
  <c r="L61" i="7"/>
  <c r="L55" i="7"/>
  <c r="L51" i="7"/>
  <c r="L45" i="7"/>
  <c r="L42" i="7"/>
  <c r="L33" i="7"/>
  <c r="L22" i="7"/>
  <c r="L19" i="7"/>
  <c r="L11" i="7"/>
  <c r="L71" i="7" l="1"/>
  <c r="O304" i="7"/>
  <c r="N216" i="7"/>
  <c r="Z379" i="7"/>
  <c r="N342" i="7"/>
  <c r="N360" i="7"/>
  <c r="AA299" i="7"/>
  <c r="N248" i="7"/>
  <c r="N198" i="7"/>
  <c r="N144" i="7"/>
  <c r="N176" i="7"/>
  <c r="N126" i="7"/>
  <c r="M372" i="7"/>
  <c r="N372" i="7"/>
  <c r="N320" i="7"/>
  <c r="N270" i="7"/>
  <c r="M304" i="7"/>
  <c r="M198" i="7"/>
  <c r="N228" i="7"/>
  <c r="N104" i="7"/>
  <c r="N156" i="7"/>
  <c r="X197" i="7"/>
  <c r="Z235" i="7"/>
  <c r="Z163" i="7"/>
  <c r="O342" i="7"/>
  <c r="M360" i="7"/>
  <c r="M376" i="7"/>
  <c r="M342" i="7"/>
  <c r="N376" i="7"/>
  <c r="O270" i="7"/>
  <c r="M300" i="7"/>
  <c r="N300" i="7"/>
  <c r="M184" i="7"/>
  <c r="O198" i="7"/>
  <c r="M216" i="7"/>
  <c r="M232" i="7"/>
  <c r="AA227" i="7"/>
  <c r="N232" i="7"/>
  <c r="L236" i="7"/>
  <c r="M236" i="7" s="1"/>
  <c r="M228" i="7"/>
  <c r="M112" i="7"/>
  <c r="O126" i="7"/>
  <c r="M144" i="7"/>
  <c r="M160" i="7"/>
  <c r="N160" i="7"/>
  <c r="M156" i="7"/>
  <c r="Z371" i="7"/>
  <c r="X379" i="7"/>
  <c r="AA341" i="7"/>
  <c r="AA371" i="7"/>
  <c r="X375" i="7"/>
  <c r="AA375" i="7"/>
  <c r="Z375" i="7"/>
  <c r="Z341" i="7"/>
  <c r="M370" i="7"/>
  <c r="AA379" i="7"/>
  <c r="AB379" i="7" s="1"/>
  <c r="N331" i="7"/>
  <c r="X341" i="7"/>
  <c r="X371" i="7"/>
  <c r="L380" i="7"/>
  <c r="O320" i="7"/>
  <c r="X307" i="7"/>
  <c r="Z307" i="7"/>
  <c r="X269" i="7"/>
  <c r="X303" i="7"/>
  <c r="AA303" i="7"/>
  <c r="Z303" i="7"/>
  <c r="AA307" i="7"/>
  <c r="X299" i="7"/>
  <c r="Z299" i="7"/>
  <c r="Z269" i="7"/>
  <c r="L308" i="7"/>
  <c r="O248" i="7"/>
  <c r="M259" i="7"/>
  <c r="AA269" i="7"/>
  <c r="N288" i="7"/>
  <c r="M298" i="7"/>
  <c r="Z227" i="7"/>
  <c r="X235" i="7"/>
  <c r="X231" i="7"/>
  <c r="AA231" i="7"/>
  <c r="Z231" i="7"/>
  <c r="L237" i="7"/>
  <c r="Z197" i="7"/>
  <c r="O176" i="7"/>
  <c r="M187" i="7"/>
  <c r="AA197" i="7"/>
  <c r="M226" i="7"/>
  <c r="AA235" i="7"/>
  <c r="N187" i="7"/>
  <c r="X227" i="7"/>
  <c r="Z155" i="7"/>
  <c r="X163" i="7"/>
  <c r="X125" i="7"/>
  <c r="AA155" i="7"/>
  <c r="Z159" i="7"/>
  <c r="X159" i="7"/>
  <c r="AA159" i="7"/>
  <c r="Z125" i="7"/>
  <c r="L164" i="7"/>
  <c r="AA125" i="7"/>
  <c r="M154" i="7"/>
  <c r="AA163" i="7"/>
  <c r="N115" i="7"/>
  <c r="X155" i="7"/>
  <c r="O104" i="7"/>
  <c r="Y70" i="7"/>
  <c r="Y66" i="7"/>
  <c r="Y62" i="7"/>
  <c r="Y58" i="7"/>
  <c r="Y54" i="7"/>
  <c r="Y50" i="7"/>
  <c r="Y46" i="7"/>
  <c r="Y42" i="7"/>
  <c r="Y38" i="7"/>
  <c r="Y34" i="7"/>
  <c r="Y30" i="7"/>
  <c r="Y26" i="7"/>
  <c r="Y22" i="7"/>
  <c r="Y18" i="7"/>
  <c r="Y14" i="7"/>
  <c r="Y69" i="7"/>
  <c r="Y65" i="7"/>
  <c r="Y61" i="7"/>
  <c r="Y57" i="7"/>
  <c r="Y53" i="7"/>
  <c r="Y49" i="7"/>
  <c r="Y45" i="7"/>
  <c r="Y41" i="7"/>
  <c r="Y37" i="7"/>
  <c r="Y33" i="7"/>
  <c r="Y29" i="7"/>
  <c r="Y25" i="7"/>
  <c r="Y21" i="7"/>
  <c r="Y17" i="7"/>
  <c r="Y13" i="7"/>
  <c r="Y11" i="7"/>
  <c r="Y68" i="7"/>
  <c r="Y64" i="7"/>
  <c r="Y60" i="7"/>
  <c r="Y56" i="7"/>
  <c r="Y52" i="7"/>
  <c r="Y48" i="7"/>
  <c r="Y44" i="7"/>
  <c r="Y40" i="7"/>
  <c r="Y36" i="7"/>
  <c r="Y32" i="7"/>
  <c r="Y28" i="7"/>
  <c r="Y24" i="7"/>
  <c r="Y20" i="7"/>
  <c r="Y16" i="7"/>
  <c r="AC12" i="7"/>
  <c r="AD12" i="7"/>
  <c r="AE12" i="7"/>
  <c r="AF12" i="7"/>
  <c r="AC13" i="7"/>
  <c r="AD13" i="7"/>
  <c r="AE13" i="7"/>
  <c r="AF13" i="7"/>
  <c r="AC14" i="7"/>
  <c r="AD14" i="7"/>
  <c r="AE14" i="7"/>
  <c r="AF14" i="7"/>
  <c r="AC15" i="7"/>
  <c r="AD15" i="7"/>
  <c r="AE15" i="7"/>
  <c r="AF15" i="7"/>
  <c r="AC16" i="7"/>
  <c r="AD16" i="7"/>
  <c r="AE16" i="7"/>
  <c r="AF16" i="7"/>
  <c r="AC17" i="7"/>
  <c r="AD17" i="7"/>
  <c r="AE17" i="7"/>
  <c r="AF17" i="7"/>
  <c r="AC18" i="7"/>
  <c r="AD18" i="7"/>
  <c r="AE18" i="7"/>
  <c r="AF18" i="7"/>
  <c r="AC19" i="7"/>
  <c r="AD19" i="7"/>
  <c r="AE19" i="7"/>
  <c r="AF19" i="7"/>
  <c r="AC20" i="7"/>
  <c r="AD20" i="7"/>
  <c r="AE20" i="7"/>
  <c r="AF20" i="7"/>
  <c r="AC21" i="7"/>
  <c r="AD21" i="7"/>
  <c r="AE21" i="7"/>
  <c r="AF21" i="7"/>
  <c r="AC22" i="7"/>
  <c r="AD22" i="7"/>
  <c r="AE22" i="7"/>
  <c r="AF22" i="7"/>
  <c r="AC23" i="7"/>
  <c r="AD23" i="7"/>
  <c r="AE23" i="7"/>
  <c r="AF23" i="7"/>
  <c r="AC24" i="7"/>
  <c r="AD24" i="7"/>
  <c r="AE24" i="7"/>
  <c r="AF24" i="7"/>
  <c r="AC25" i="7"/>
  <c r="AD25" i="7"/>
  <c r="AE25" i="7"/>
  <c r="AF25" i="7"/>
  <c r="AC26" i="7"/>
  <c r="AD26" i="7"/>
  <c r="AE26" i="7"/>
  <c r="AF26" i="7"/>
  <c r="AC27" i="7"/>
  <c r="AD27" i="7"/>
  <c r="AE27" i="7"/>
  <c r="AF27" i="7"/>
  <c r="AC28" i="7"/>
  <c r="AD28" i="7"/>
  <c r="AE28" i="7"/>
  <c r="AF28" i="7"/>
  <c r="AC29" i="7"/>
  <c r="AD29" i="7"/>
  <c r="AE29" i="7"/>
  <c r="AF29" i="7"/>
  <c r="AC30" i="7"/>
  <c r="AD30" i="7"/>
  <c r="AE30" i="7"/>
  <c r="AF30" i="7"/>
  <c r="AC31" i="7"/>
  <c r="AD31" i="7"/>
  <c r="AE31" i="7"/>
  <c r="AF31" i="7"/>
  <c r="AC32" i="7"/>
  <c r="AD32" i="7"/>
  <c r="AE32" i="7"/>
  <c r="AF32" i="7"/>
  <c r="AC33" i="7"/>
  <c r="AD33" i="7"/>
  <c r="AE33" i="7"/>
  <c r="AF33" i="7"/>
  <c r="AC34" i="7"/>
  <c r="AD34" i="7"/>
  <c r="AE34" i="7"/>
  <c r="AF34" i="7"/>
  <c r="AC35" i="7"/>
  <c r="AD35" i="7"/>
  <c r="AE35" i="7"/>
  <c r="AF35" i="7"/>
  <c r="AC36" i="7"/>
  <c r="AD36" i="7"/>
  <c r="AE36" i="7"/>
  <c r="AF36" i="7"/>
  <c r="AC37" i="7"/>
  <c r="AD37" i="7"/>
  <c r="AE37" i="7"/>
  <c r="AF37" i="7"/>
  <c r="AC38" i="7"/>
  <c r="AD38" i="7"/>
  <c r="AE38" i="7"/>
  <c r="AF38" i="7"/>
  <c r="AC39" i="7"/>
  <c r="AD39" i="7"/>
  <c r="AE39" i="7"/>
  <c r="AF39" i="7"/>
  <c r="AC40" i="7"/>
  <c r="AD40" i="7"/>
  <c r="AE40" i="7"/>
  <c r="AF40" i="7"/>
  <c r="AC41" i="7"/>
  <c r="AD41" i="7"/>
  <c r="AE41" i="7"/>
  <c r="AF41" i="7"/>
  <c r="AC42" i="7"/>
  <c r="AD42" i="7"/>
  <c r="AE42" i="7"/>
  <c r="AF42" i="7"/>
  <c r="AC43" i="7"/>
  <c r="AD43" i="7"/>
  <c r="AE43" i="7"/>
  <c r="AF43" i="7"/>
  <c r="AC44" i="7"/>
  <c r="AD44" i="7"/>
  <c r="AE44" i="7"/>
  <c r="AF44" i="7"/>
  <c r="AC45" i="7"/>
  <c r="AD45" i="7"/>
  <c r="AE45" i="7"/>
  <c r="AF45" i="7"/>
  <c r="AC46" i="7"/>
  <c r="AD46" i="7"/>
  <c r="AE46" i="7"/>
  <c r="AF46" i="7"/>
  <c r="AC47" i="7"/>
  <c r="AD47" i="7"/>
  <c r="AE47" i="7"/>
  <c r="AF47" i="7"/>
  <c r="AC48" i="7"/>
  <c r="AD48" i="7"/>
  <c r="AE48" i="7"/>
  <c r="AF48" i="7"/>
  <c r="AC49" i="7"/>
  <c r="AD49" i="7"/>
  <c r="AE49" i="7"/>
  <c r="AF49" i="7"/>
  <c r="AC50" i="7"/>
  <c r="AD50" i="7"/>
  <c r="AE50" i="7"/>
  <c r="AF50" i="7"/>
  <c r="AC51" i="7"/>
  <c r="AD51" i="7"/>
  <c r="AE51" i="7"/>
  <c r="AF51" i="7"/>
  <c r="AC52" i="7"/>
  <c r="AD52" i="7"/>
  <c r="AE52" i="7"/>
  <c r="AF52" i="7"/>
  <c r="AC53" i="7"/>
  <c r="AD53" i="7"/>
  <c r="AE53" i="7"/>
  <c r="AF53" i="7"/>
  <c r="AC54" i="7"/>
  <c r="AD54" i="7"/>
  <c r="AE54" i="7"/>
  <c r="AF54" i="7"/>
  <c r="AC55" i="7"/>
  <c r="AD55" i="7"/>
  <c r="AE55" i="7"/>
  <c r="AF55" i="7"/>
  <c r="AC56" i="7"/>
  <c r="AD56" i="7"/>
  <c r="AE56" i="7"/>
  <c r="AF56" i="7"/>
  <c r="AC57" i="7"/>
  <c r="AD57" i="7"/>
  <c r="AE57" i="7"/>
  <c r="AF57" i="7"/>
  <c r="AC58" i="7"/>
  <c r="AD58" i="7"/>
  <c r="AE58" i="7"/>
  <c r="AF58" i="7"/>
  <c r="AC59" i="7"/>
  <c r="AD59" i="7"/>
  <c r="AE59" i="7"/>
  <c r="AF59" i="7"/>
  <c r="AC60" i="7"/>
  <c r="AD60" i="7"/>
  <c r="AE60" i="7"/>
  <c r="AF60" i="7"/>
  <c r="AC61" i="7"/>
  <c r="AD61" i="7"/>
  <c r="AE61" i="7"/>
  <c r="AF61" i="7"/>
  <c r="AC62" i="7"/>
  <c r="AD62" i="7"/>
  <c r="AE62" i="7"/>
  <c r="AF62" i="7"/>
  <c r="AC63" i="7"/>
  <c r="AD63" i="7"/>
  <c r="AE63" i="7"/>
  <c r="AF63" i="7"/>
  <c r="AC64" i="7"/>
  <c r="AD64" i="7"/>
  <c r="AE64" i="7"/>
  <c r="AF64" i="7"/>
  <c r="AC65" i="7"/>
  <c r="AD65" i="7"/>
  <c r="AE65" i="7"/>
  <c r="AF65" i="7"/>
  <c r="AC66" i="7"/>
  <c r="AD66" i="7"/>
  <c r="AE66" i="7"/>
  <c r="AF66" i="7"/>
  <c r="AC67" i="7"/>
  <c r="AD67" i="7"/>
  <c r="AE67" i="7"/>
  <c r="AF67" i="7"/>
  <c r="AC68" i="7"/>
  <c r="AD68" i="7"/>
  <c r="AE68" i="7"/>
  <c r="AF68" i="7"/>
  <c r="AC69" i="7"/>
  <c r="AD69" i="7"/>
  <c r="AE69" i="7"/>
  <c r="AF69" i="7"/>
  <c r="AC70" i="7"/>
  <c r="AD70" i="7"/>
  <c r="AE70" i="7"/>
  <c r="AF70" i="7"/>
  <c r="AD11" i="7"/>
  <c r="AE11" i="7"/>
  <c r="AF11" i="7"/>
  <c r="AC11" i="7"/>
  <c r="V12" i="7"/>
  <c r="W12" i="7" s="1"/>
  <c r="V13" i="7"/>
  <c r="W13" i="7" s="1"/>
  <c r="V14" i="7"/>
  <c r="W14" i="7" s="1"/>
  <c r="V15" i="7"/>
  <c r="W15" i="7" s="1"/>
  <c r="V16" i="7"/>
  <c r="W16" i="7" s="1"/>
  <c r="V17" i="7"/>
  <c r="W17" i="7" s="1"/>
  <c r="V18" i="7"/>
  <c r="W18" i="7" s="1"/>
  <c r="V19" i="7"/>
  <c r="W19" i="7" s="1"/>
  <c r="V20" i="7"/>
  <c r="W20" i="7" s="1"/>
  <c r="V21" i="7"/>
  <c r="W21" i="7" s="1"/>
  <c r="V22" i="7"/>
  <c r="W22" i="7" s="1"/>
  <c r="V23" i="7"/>
  <c r="W23" i="7" s="1"/>
  <c r="V24" i="7"/>
  <c r="W24" i="7" s="1"/>
  <c r="V25" i="7"/>
  <c r="W25" i="7" s="1"/>
  <c r="V26" i="7"/>
  <c r="W26" i="7" s="1"/>
  <c r="V27" i="7"/>
  <c r="W27" i="7" s="1"/>
  <c r="V28" i="7"/>
  <c r="W28" i="7" s="1"/>
  <c r="V29" i="7"/>
  <c r="W29" i="7" s="1"/>
  <c r="V30" i="7"/>
  <c r="W30" i="7" s="1"/>
  <c r="V31" i="7"/>
  <c r="W31" i="7" s="1"/>
  <c r="V32" i="7"/>
  <c r="W32" i="7" s="1"/>
  <c r="V33" i="7"/>
  <c r="W33" i="7" s="1"/>
  <c r="V34" i="7"/>
  <c r="W34" i="7" s="1"/>
  <c r="V35" i="7"/>
  <c r="W35" i="7" s="1"/>
  <c r="V36" i="7"/>
  <c r="W36" i="7" s="1"/>
  <c r="V37" i="7"/>
  <c r="W37" i="7" s="1"/>
  <c r="V38" i="7"/>
  <c r="W38" i="7" s="1"/>
  <c r="V39" i="7"/>
  <c r="W39" i="7" s="1"/>
  <c r="V40" i="7"/>
  <c r="W40" i="7" s="1"/>
  <c r="V41" i="7"/>
  <c r="W41" i="7" s="1"/>
  <c r="V42" i="7"/>
  <c r="W42" i="7" s="1"/>
  <c r="V43" i="7"/>
  <c r="W43" i="7" s="1"/>
  <c r="V44" i="7"/>
  <c r="W44" i="7" s="1"/>
  <c r="V45" i="7"/>
  <c r="W45" i="7" s="1"/>
  <c r="V46" i="7"/>
  <c r="W46" i="7" s="1"/>
  <c r="V47" i="7"/>
  <c r="W47" i="7" s="1"/>
  <c r="V48" i="7"/>
  <c r="W48" i="7" s="1"/>
  <c r="V49" i="7"/>
  <c r="W49" i="7" s="1"/>
  <c r="V50" i="7"/>
  <c r="W50" i="7" s="1"/>
  <c r="V51" i="7"/>
  <c r="W51" i="7" s="1"/>
  <c r="V52" i="7"/>
  <c r="W52" i="7" s="1"/>
  <c r="V53" i="7"/>
  <c r="W53" i="7" s="1"/>
  <c r="V54" i="7"/>
  <c r="W54" i="7" s="1"/>
  <c r="V55" i="7"/>
  <c r="V56" i="7"/>
  <c r="V57" i="7"/>
  <c r="V58" i="7"/>
  <c r="V59" i="7"/>
  <c r="V60" i="7"/>
  <c r="V61" i="7"/>
  <c r="W61" i="7" s="1"/>
  <c r="V62" i="7"/>
  <c r="W62" i="7" s="1"/>
  <c r="V63" i="7"/>
  <c r="W63" i="7" s="1"/>
  <c r="V64" i="7"/>
  <c r="W64" i="7" s="1"/>
  <c r="V65" i="7"/>
  <c r="W65" i="7" s="1"/>
  <c r="V66" i="7"/>
  <c r="W66" i="7" s="1"/>
  <c r="V67" i="7"/>
  <c r="W67" i="7" s="1"/>
  <c r="V68" i="7"/>
  <c r="W68" i="7" s="1"/>
  <c r="V69" i="7"/>
  <c r="W69" i="7" s="1"/>
  <c r="V70" i="7"/>
  <c r="W70" i="7" s="1"/>
  <c r="V11" i="7"/>
  <c r="W11" i="7" s="1"/>
  <c r="U12" i="7"/>
  <c r="U13" i="7"/>
  <c r="U14" i="7"/>
  <c r="U15" i="7"/>
  <c r="U16" i="7"/>
  <c r="U17" i="7"/>
  <c r="U18" i="7"/>
  <c r="U19" i="7"/>
  <c r="U20" i="7"/>
  <c r="U21" i="7"/>
  <c r="U22" i="7"/>
  <c r="U23" i="7"/>
  <c r="U24" i="7"/>
  <c r="U25" i="7"/>
  <c r="U26" i="7"/>
  <c r="U27" i="7"/>
  <c r="U28" i="7"/>
  <c r="U29" i="7"/>
  <c r="U30" i="7"/>
  <c r="U31" i="7"/>
  <c r="U32" i="7"/>
  <c r="U33" i="7"/>
  <c r="U34" i="7"/>
  <c r="U35" i="7"/>
  <c r="U36" i="7"/>
  <c r="U37" i="7"/>
  <c r="U38" i="7"/>
  <c r="U39" i="7"/>
  <c r="U40" i="7"/>
  <c r="U41" i="7"/>
  <c r="U42" i="7"/>
  <c r="U43" i="7"/>
  <c r="U44" i="7"/>
  <c r="U45" i="7"/>
  <c r="U46" i="7"/>
  <c r="U47" i="7"/>
  <c r="U48" i="7"/>
  <c r="U49" i="7"/>
  <c r="U50" i="7"/>
  <c r="U51" i="7"/>
  <c r="U52" i="7"/>
  <c r="U53" i="7"/>
  <c r="U54" i="7"/>
  <c r="U55" i="7"/>
  <c r="U56" i="7"/>
  <c r="U57" i="7"/>
  <c r="U58" i="7"/>
  <c r="U59" i="7"/>
  <c r="U60" i="7"/>
  <c r="U61" i="7"/>
  <c r="U62" i="7"/>
  <c r="U63" i="7"/>
  <c r="U64" i="7"/>
  <c r="U65" i="7"/>
  <c r="U66" i="7"/>
  <c r="U67" i="7"/>
  <c r="U68" i="7"/>
  <c r="U69" i="7"/>
  <c r="U70" i="7"/>
  <c r="U11" i="7"/>
  <c r="B56" i="19" l="1"/>
  <c r="AB299" i="7"/>
  <c r="AB163" i="7"/>
  <c r="AB235" i="7"/>
  <c r="AB375" i="7"/>
  <c r="AB231" i="7"/>
  <c r="AB227" i="7"/>
  <c r="AB197" i="7"/>
  <c r="L381" i="7"/>
  <c r="M380" i="7"/>
  <c r="AB371" i="7"/>
  <c r="AB341" i="7"/>
  <c r="L309" i="7"/>
  <c r="M308" i="7"/>
  <c r="AB269" i="7"/>
  <c r="AB303" i="7"/>
  <c r="AB307" i="7"/>
  <c r="L165" i="7"/>
  <c r="M164" i="7"/>
  <c r="AB159" i="7"/>
  <c r="AB155" i="7"/>
  <c r="AB125" i="7"/>
  <c r="X70" i="7"/>
  <c r="Z70" i="7"/>
  <c r="AA70" i="7"/>
  <c r="Z66" i="7"/>
  <c r="X66" i="7"/>
  <c r="AA66" i="7"/>
  <c r="Z62" i="7"/>
  <c r="AA62" i="7"/>
  <c r="X62" i="7"/>
  <c r="AA32" i="7"/>
  <c r="X32" i="7"/>
  <c r="Z32" i="7"/>
  <c r="D7" i="7"/>
  <c r="D100" i="7" l="1"/>
  <c r="D172" i="7"/>
  <c r="D244" i="7"/>
  <c r="D316" i="7"/>
  <c r="AB70" i="7"/>
  <c r="AB66" i="7"/>
  <c r="AB62" i="7"/>
  <c r="AB32" i="7"/>
  <c r="F183" i="8" l="1"/>
  <c r="G71" i="7" l="1"/>
  <c r="N67" i="7"/>
  <c r="N63" i="7"/>
  <c r="N61" i="7"/>
  <c r="M55" i="7"/>
  <c r="M45" i="7"/>
  <c r="M42" i="7"/>
  <c r="N22" i="7"/>
  <c r="M19" i="7"/>
  <c r="M11" i="7"/>
  <c r="N51" i="7" l="1"/>
  <c r="M61" i="7"/>
  <c r="O33" i="7"/>
  <c r="L72" i="7"/>
  <c r="O11" i="7"/>
  <c r="M22" i="7"/>
  <c r="N33" i="7"/>
  <c r="N11" i="7"/>
  <c r="M33" i="7"/>
  <c r="M51" i="7"/>
  <c r="M63" i="7"/>
  <c r="O63" i="7"/>
  <c r="M67" i="7"/>
  <c r="O67" i="7"/>
  <c r="M71" i="7" l="1"/>
</calcChain>
</file>

<file path=xl/sharedStrings.xml><?xml version="1.0" encoding="utf-8"?>
<sst xmlns="http://schemas.openxmlformats.org/spreadsheetml/2006/main" count="3300" uniqueCount="665">
  <si>
    <t>1.1.1 Responsable del SG SST</t>
  </si>
  <si>
    <t>1.1.2 Responsabilidades en el SG SST</t>
  </si>
  <si>
    <t>1.1.3. Asignación de Recursos para el SG SST</t>
  </si>
  <si>
    <t>1.1.4 Afiliación al Sistema General de Riesgos Laborales</t>
  </si>
  <si>
    <t>1.1.5 Pago de Pensión Trabajadores de Alto Riesgo</t>
  </si>
  <si>
    <t xml:space="preserve">1.1.6 Conformación del Copasst </t>
  </si>
  <si>
    <t>1.1.7 Capacitación del Copasst</t>
  </si>
  <si>
    <t>1.1.8 Conformación Comité Convivencia</t>
  </si>
  <si>
    <t>1.2.1 Programa Capacitación Promoción y Prevención - P y P</t>
  </si>
  <si>
    <t>1.2.2 Capacitación, Inducción y Reinducción en SG SST, Actividades de Promoción y Prevención - P y P</t>
  </si>
  <si>
    <t>1.2.3 Responsable del SG SST - Curso 50 Horas</t>
  </si>
  <si>
    <t>Recursos Financieros, Técnicos, Humanos y de otra índole para coordinar y desarrollar el SG SST
4 %</t>
  </si>
  <si>
    <t>Estandar</t>
  </si>
  <si>
    <t>Item de Estándar</t>
  </si>
  <si>
    <t>Valor en el estándar</t>
  </si>
  <si>
    <t>Peso Porcentual</t>
  </si>
  <si>
    <t>Capacitación en SG SST 
6 %</t>
  </si>
  <si>
    <t xml:space="preserve">2.1.1 Politica del SG SST - Firmada  Fechada y Divulgada al Copasst </t>
  </si>
  <si>
    <t>2.2.1 Objetivos definidos, claros, medibles, cuantificables, con metas, documentos, revisados del SG SST</t>
  </si>
  <si>
    <t>2.3.1 Evaluación e identificación de Prioridades</t>
  </si>
  <si>
    <t>2.4.1 Plan que identifica objetivos, metas, responsabilidad, recursos con cronograma y firmado</t>
  </si>
  <si>
    <t>2.5.1 Archivo o Retención documental del SG SST</t>
  </si>
  <si>
    <t>2.6.1 Rendición sbore el desempeño</t>
  </si>
  <si>
    <t>2.7.1 Matriz Legal</t>
  </si>
  <si>
    <t>2.8.1 Mecanismo de comunicación, auto reporte del SG SST</t>
  </si>
  <si>
    <t>2.10.1 Evaluación y selección de proveedores y contratista</t>
  </si>
  <si>
    <t>2.11.1 Evaluación del impacto de cambios internos y externos en el SG SST</t>
  </si>
  <si>
    <t>Politica del SG SST - 1 %</t>
  </si>
  <si>
    <t>Objetivos del SG SST - 1%</t>
  </si>
  <si>
    <t>Evaluación inicial del SG SST - 1%</t>
  </si>
  <si>
    <t>Plan de Trabajo - 2 %</t>
  </si>
  <si>
    <t>Conservación de la documentación - 2 %</t>
  </si>
  <si>
    <t>Rendición de cuentas - 1%</t>
  </si>
  <si>
    <t>Normatividad Vigente y Aplicable del SG SST - 2%</t>
  </si>
  <si>
    <t>Comunicación - 1 %</t>
  </si>
  <si>
    <t>Adquisiciones - 1 %</t>
  </si>
  <si>
    <t>2.9.1 Identificación, Evaluación para adquisición de productos y servicios en el SG SST</t>
  </si>
  <si>
    <t>Contratación . 2 %</t>
  </si>
  <si>
    <t>Gestión del Cambio - 1%</t>
  </si>
  <si>
    <t xml:space="preserve">3.1.1 Evaluación Medica Ocupacional </t>
  </si>
  <si>
    <t>3.1.2 Actividades de Promoción y Prevención en Salud</t>
  </si>
  <si>
    <t>3.1.3 Informar al médico los perfiles de cargo</t>
  </si>
  <si>
    <t>3.1.4 Realización de los exámenes médicos ocupacionales - Peligros - Periodicidad</t>
  </si>
  <si>
    <t>3.1.5 Custodia de Historias Clínica</t>
  </si>
  <si>
    <t>3.1.6 Restricciones y Recomendaciones Laborales</t>
  </si>
  <si>
    <t>3.1.8 Agua Potable, Servicios Sanitarios, Disposición de Basura</t>
  </si>
  <si>
    <t>3.1.9 Eliminación adecuada de residuos sólidos, líquidos o gaseosos</t>
  </si>
  <si>
    <t>3.2.1 Reporte de los Accidentes de Trabajo y enfermedad Laboral</t>
  </si>
  <si>
    <t>3.2.2 Investigación de Accidentes de Trabajo y enfermedad Laboral</t>
  </si>
  <si>
    <t>3.2.3 Registro y análisis estádistico de Incidentes, Accidentes de Trabajo y Enfermedad Laboral</t>
  </si>
  <si>
    <t>3.3.1 Medición de la severidad de los AT y EL</t>
  </si>
  <si>
    <t>3.3.2 Medición de la frecuencia de los incidentes, Accidentes de Trabajo y Enfermedad Laboral</t>
  </si>
  <si>
    <t>3.3.3 Medición de la Mortalidad de los AT y EL</t>
  </si>
  <si>
    <t>3.3.4 Medición de la prevalencia de los incidentes, Accidentes de Trabajo y Enfermedad Laboral</t>
  </si>
  <si>
    <t>3.1.7 Estilo de vida y entornos saludables (Controles tabaquismo, alcoholismo, farmaco dependiencia y otros)</t>
  </si>
  <si>
    <t>Condiciones de Salud en el Trabajo 
9%</t>
  </si>
  <si>
    <t>Registro, Reporte e Investigación de los incidentes, accidentes y enfermedades laborales
5%</t>
  </si>
  <si>
    <t>3.3.5 Medición de la incidencia de los incidentes, Accidentes de Trabajo y Enfermedad Laboral</t>
  </si>
  <si>
    <t>3.3.6 Medición del ausentismo de los incidentes, Accidentes de Trabajo y Enfermedad Laboral</t>
  </si>
  <si>
    <t>Mecanismo de Vigilancia de las Condiciones de Salud de los Trabajadores
6%</t>
  </si>
  <si>
    <t>4.1.1 Metodología para la identificación, evaluación y valoración de peligros</t>
  </si>
  <si>
    <t>4.1.2 Identificación de peligros con participación de todos los niveles de la organización</t>
  </si>
  <si>
    <t>4.1.3 Identificación y priorización de la naturaleza de los peligros (Metodología adicional, cancerígenos y otros)</t>
  </si>
  <si>
    <t>4.1.4 Realización mediciones ambientales, químicos, físicos y biológicos</t>
  </si>
  <si>
    <t>Identificación de peligros, evaluación y valoración de riesgos.
15 %</t>
  </si>
  <si>
    <t>5.1.1 Se cuenta con el Plan de Prevención y Prevención ante Emergencias</t>
  </si>
  <si>
    <t>5.1.2 Brigada de prevención, conformada y dotada</t>
  </si>
  <si>
    <t>Plan de Prevención, Preparación ante Emergencias
10%</t>
  </si>
  <si>
    <t>6.1.1 Indicadores de Estructura, Proceso y Resultado</t>
  </si>
  <si>
    <t>6,1.2 La Empresa realiza auditoría por lo menos una vez al año</t>
  </si>
  <si>
    <t>6.1.3 Revisión anual por la Alta Dirección, resultados y alcance de la auditoría</t>
  </si>
  <si>
    <t>6.1.4 Planificación Auditorías con el COPASST</t>
  </si>
  <si>
    <t>Gestión y Resultados del SG SST - 5 %</t>
  </si>
  <si>
    <t>7.1.1 Definir acciones de Promoción y Prevención con base en resultados del SG SST</t>
  </si>
  <si>
    <t>7.1.2 Toma de Medidas Correctivas, Preventivas y De Mejora</t>
  </si>
  <si>
    <t>7.1.3 Ejecución de Acciones Correctivas, Preventivas y De Mejora de la Investigación de Incidentes, Accidentes de Trabajo y Enfermedad Laboral</t>
  </si>
  <si>
    <t>7.1.4 Implementar medidas y acciones correctivas de autoridades y ARL</t>
  </si>
  <si>
    <t>PUNTAJE POSIBLE</t>
  </si>
  <si>
    <t>Cumple Totalmente</t>
  </si>
  <si>
    <t>No Cumple</t>
  </si>
  <si>
    <t>No aplica</t>
  </si>
  <si>
    <t>Justifica</t>
  </si>
  <si>
    <t>No Justifica</t>
  </si>
  <si>
    <t>Calificación Empresa Contratante</t>
  </si>
  <si>
    <t>Acciones Preventivas y Correctivas con base en los resultados del SG SST</t>
  </si>
  <si>
    <t>4.2.2 Se verifica aplicación de las medidas prevención y control</t>
  </si>
  <si>
    <t>4.2.3 Hay procedimientos, instructivos, fichas, protocolos</t>
  </si>
  <si>
    <t>4.2.4 Inspección con el COPASST o Vigia</t>
  </si>
  <si>
    <t>4.2.5 Mantenimiento periódico de instalaciones, equipos, máquinas, herramientas.</t>
  </si>
  <si>
    <t>4.2.6 Entrega de Elementos de Protección Personal - EPP, se verifica con contratista y subcontratistas</t>
  </si>
  <si>
    <t>4.2.1 Se implementan medidas de prevención y control / peligros</t>
  </si>
  <si>
    <t>Medidas de prevención y control para intervenir los riesgos / peligros</t>
  </si>
  <si>
    <t>Puntaje Obtenido</t>
  </si>
  <si>
    <t>TOTALES</t>
  </si>
  <si>
    <t>Cuando se cumple con el item del estándar la calificación será la máxima del  respectivo item. De lo contrario su calificación será cero (0).</t>
  </si>
  <si>
    <r>
      <t xml:space="preserve">Si el estándar </t>
    </r>
    <r>
      <rPr>
        <u/>
        <sz val="9"/>
        <color theme="1"/>
        <rFont val="Calibri"/>
        <family val="2"/>
        <scheme val="minor"/>
      </rPr>
      <t xml:space="preserve">No Aplica, </t>
    </r>
    <r>
      <rPr>
        <sz val="9"/>
        <color theme="1"/>
        <rFont val="Calibri"/>
        <family val="2"/>
        <scheme val="minor"/>
      </rPr>
      <t>se deberá justificar tal situación y se calificará con el porcentaje máximo del item indicado para cada estándar, en caso de no justificarse la calificación del estándar será cero (0).</t>
    </r>
  </si>
  <si>
    <t>Firma del Empleador ó Contratante</t>
  </si>
  <si>
    <t>Firma del Responsable de la  Ejecución SG SST</t>
  </si>
  <si>
    <t>RECURSOS (10 %)</t>
  </si>
  <si>
    <t>GESTIÓN INTEGRAL DEL SG SST (15 %)</t>
  </si>
  <si>
    <t>GESTIÓN DE LA SALUD (20 %)</t>
  </si>
  <si>
    <t>GESTIÓN DE PELIGROS Y RIESGOS (30%)</t>
  </si>
  <si>
    <t>GESTIÓN DE AMENAZAS (10%)</t>
  </si>
  <si>
    <t>VERIFICACIÓN DEL SG SST (5%)</t>
  </si>
  <si>
    <t>MEJORAMIENTO (10%)</t>
  </si>
  <si>
    <t>I. PLANEAR</t>
  </si>
  <si>
    <t>II. HACER</t>
  </si>
  <si>
    <t>III. VERIFICAR</t>
  </si>
  <si>
    <t>IV. ACTUAR</t>
  </si>
  <si>
    <t>% del item</t>
  </si>
  <si>
    <t>% del Estándar</t>
  </si>
  <si>
    <t>Ciclo PHVA</t>
  </si>
  <si>
    <r>
      <t>•</t>
    </r>
    <r>
      <rPr>
        <sz val="7"/>
        <color theme="1"/>
        <rFont val="Times New Roman"/>
        <family val="1"/>
      </rPr>
      <t xml:space="preserve">     </t>
    </r>
    <r>
      <rPr>
        <sz val="18"/>
        <color theme="1"/>
        <rFont val="Calibri"/>
        <family val="2"/>
        <scheme val="minor"/>
      </rPr>
      <t>Mantener la calificación y evidencias a disposición de MinTrabajo.</t>
    </r>
  </si>
  <si>
    <r>
      <t>•</t>
    </r>
    <r>
      <rPr>
        <sz val="7"/>
        <color theme="1"/>
        <rFont val="Times New Roman"/>
        <family val="1"/>
      </rPr>
      <t xml:space="preserve">    </t>
    </r>
    <r>
      <rPr>
        <sz val="18"/>
        <color theme="1"/>
        <rFont val="Calibri"/>
        <family val="2"/>
        <scheme val="minor"/>
      </rPr>
      <t>Incluir en el Plan de Anual de Trabajo las mejoras detectadas</t>
    </r>
  </si>
  <si>
    <r>
      <t>•</t>
    </r>
    <r>
      <rPr>
        <sz val="7"/>
        <color theme="1"/>
        <rFont val="Times New Roman"/>
        <family val="1"/>
      </rPr>
      <t xml:space="preserve">     </t>
    </r>
    <r>
      <rPr>
        <sz val="18"/>
        <color theme="1"/>
        <rFont val="Calibri"/>
        <family val="2"/>
        <scheme val="minor"/>
      </rPr>
      <t>Plan de Mejoramiento a disposición de MinTrabajo</t>
    </r>
  </si>
  <si>
    <r>
      <t>•</t>
    </r>
    <r>
      <rPr>
        <sz val="7"/>
        <color theme="1"/>
        <rFont val="Times New Roman"/>
        <family val="1"/>
      </rPr>
      <t xml:space="preserve">    </t>
    </r>
    <r>
      <rPr>
        <sz val="18"/>
        <color theme="1"/>
        <rFont val="Calibri"/>
        <family val="2"/>
        <scheme val="minor"/>
      </rPr>
      <t>Enviar a la ARL reporte de avances (max a los seis meses)</t>
    </r>
  </si>
  <si>
    <r>
      <t>•</t>
    </r>
    <r>
      <rPr>
        <sz val="7"/>
        <color theme="1"/>
        <rFont val="Times New Roman"/>
        <family val="1"/>
      </rPr>
      <t xml:space="preserve">    </t>
    </r>
    <r>
      <rPr>
        <sz val="18"/>
        <color theme="1"/>
        <rFont val="Calibri"/>
        <family val="2"/>
        <scheme val="minor"/>
      </rPr>
      <t>Plan de visita MinTrabajo</t>
    </r>
  </si>
  <si>
    <t>ACEPTABLE:  Calificación Mayor al 85 %</t>
  </si>
  <si>
    <t>MODERADAMENTE ACEPTABLE: Calificación entre 61% y el 85 %</t>
  </si>
  <si>
    <r>
      <t>•</t>
    </r>
    <r>
      <rPr>
        <b/>
        <sz val="7"/>
        <color theme="0"/>
        <rFont val="Times New Roman"/>
        <family val="1"/>
      </rPr>
      <t xml:space="preserve">      </t>
    </r>
    <r>
      <rPr>
        <b/>
        <sz val="16"/>
        <color theme="0"/>
        <rFont val="Calibri"/>
        <family val="2"/>
        <scheme val="minor"/>
      </rPr>
      <t>Plan de Mejoramiento de inmediato a disposición de MinTrabajo</t>
    </r>
  </si>
  <si>
    <r>
      <t>•</t>
    </r>
    <r>
      <rPr>
        <b/>
        <sz val="7"/>
        <color theme="0"/>
        <rFont val="Times New Roman"/>
        <family val="1"/>
      </rPr>
      <t xml:space="preserve">      </t>
    </r>
    <r>
      <rPr>
        <b/>
        <sz val="16"/>
        <color theme="0"/>
        <rFont val="Calibri"/>
        <family val="2"/>
        <scheme val="minor"/>
      </rPr>
      <t>Enviar a la ARL reporte de avances ( máx a los tres meses)</t>
    </r>
  </si>
  <si>
    <r>
      <t>•</t>
    </r>
    <r>
      <rPr>
        <b/>
        <sz val="7"/>
        <color theme="0"/>
        <rFont val="Times New Roman"/>
        <family val="1"/>
      </rPr>
      <t xml:space="preserve">     </t>
    </r>
    <r>
      <rPr>
        <b/>
        <sz val="16"/>
        <color theme="0"/>
        <rFont val="Calibri"/>
        <family val="2"/>
        <scheme val="minor"/>
      </rPr>
      <t>Seguimiento anual y Plan de Visita  la empresa</t>
    </r>
  </si>
  <si>
    <t>CRITICO: Calificación menor al 60%</t>
  </si>
  <si>
    <t>ESTÁNDARES MÍNIMOS SG SST - RESOLUCIÓN 1111 DE 2017 - TABLA DE VALORES Y CALIFICACIÓN</t>
  </si>
  <si>
    <t xml:space="preserve">EMPRESA: </t>
  </si>
  <si>
    <t>Anexo Tecnico  1</t>
  </si>
  <si>
    <t>ESTÁNDARES MÍNIMOS DEL SISTEMA DE GESTIÓN DE LA SEGURIDAD Y SALUD PARA EMPLEADORES Y CONTRATANTES.</t>
  </si>
  <si>
    <t>El presente anexo quedará sujeto a las adiciones, aclaraciones, modificaciones o complementaciones, que se presenten con respecto a la normativa contemplada en el campo "Marco legal".</t>
  </si>
  <si>
    <t>* Si el estándar No Aplica, se deberá justificar tal situación y se calificará con el porcentaje indicado para cada numeral. En caso de no justificarse la calificación del estándar será igual a cero.</t>
  </si>
  <si>
    <t>•  Estándares mínimos para empleadores o contratantes con trabajadores dependientes, cooperados, en misión o contratistas</t>
  </si>
  <si>
    <t>I PLANEAR</t>
  </si>
  <si>
    <t>ESTÁNDAR 1 - RECURSOS (10%)</t>
  </si>
  <si>
    <t>E1.1 Estandár: Recursos financieros, técnicos humanos y de otra índole (4%)</t>
  </si>
  <si>
    <t>Numeral</t>
  </si>
  <si>
    <t>Descripción</t>
  </si>
  <si>
    <t>MARCO LEGAL</t>
  </si>
  <si>
    <t>CRITERIO</t>
  </si>
  <si>
    <t>MODO DE VERIFICACIÓN</t>
  </si>
  <si>
    <t>Cumple totalmente</t>
  </si>
  <si>
    <t>No cumple</t>
  </si>
  <si>
    <t>No aplica*</t>
  </si>
  <si>
    <t>Calificacion</t>
  </si>
  <si>
    <t>No justifica</t>
  </si>
  <si>
    <t>1.1.1</t>
  </si>
  <si>
    <t>Responsable del SG SST</t>
  </si>
  <si>
    <t>Decreto 1607/2002                                                                  
Decreto 1072/2015,   Art. 2.2.4.6.8     numerales 2 y 10.                                                                                 
Resolucion 4502/2012            
Decreto 1295/1994, Art. 26,                                         
Articulos 5 y 6 de la presente resolución</t>
  </si>
  <si>
    <t>Solicitar el documento en el que consta la designación del responsable del Sistema de Gestión de la Seguridad y Salud en el Trabajo, con la respectiva asignación de responsabilidades y solicitar el certificado correspondiente, que acredite la formación de acuerdo con lo establecido en el presente criterio.         
Se solicita el título de formación de técnico, tecnólogo, profesional, especialista o maestría en Seguridad y Salud en el Trabajo.                         
Se verifica la licencia en Seguridad y Salud en el Trabajo vigente.  
Se constara la existencia del certificado de aprobación del curso virtual de cincuenta (50) horas en Seguridad y Salud en el Trabajo.                        
Quien no tenga licencia se le solicita que cumpla los requisitos de formación y cursos solicitada en los artículos 5 y 6 de la presente resolución.</t>
  </si>
  <si>
    <t>1.1.2</t>
  </si>
  <si>
    <t>Responsabilidades en el SG SST</t>
  </si>
  <si>
    <t>Decreto 1072/2015
Art.2.2.4.6.8, numeral 2,
Art2.2.4.6.12 numeral 2</t>
  </si>
  <si>
    <t>1.1.3</t>
  </si>
  <si>
    <t>Asignación de recursos para el SG SST</t>
  </si>
  <si>
    <t xml:space="preserve">Decreto 1072/2015,
Art, 2.2.4.6.8, numeral 4,
Art. 2.2.4.6.17 numeral 2.5
</t>
  </si>
  <si>
    <t>Constatar la existencia de evidencias fisicas y/o documentales que demuestren la definición y asignación de los recursos financieros, humanos, técnicos y de otra índole para la implementación, mantenimiento y continuidad del Sistema de Gestión de Seguridad y Salud en el Trabajo, evidenciando la asignación de recursos con base al plan de trabajo anual.</t>
  </si>
  <si>
    <t>1.1.4</t>
  </si>
  <si>
    <t>Afiliación al Sistema General de Riesgos Laborales</t>
  </si>
  <si>
    <t>Decreto 2090/2003 Art.5.
Ley 1562/2012 Art. 2, 6 y 7.
Decreto 1295/1994 Art.4,16,21 y 23.
Decreto 1072/2015
Articulos:
2.2.4.2.2.5.
2.2.4.2.2.6.
2.2.4.2.2.13
2.2.4.2.3.4
2.2.4.2.4.3
2.2.4.3.7
2.2.4.6.28.
numeral 3.
2.2.1.6.1.3.
2.2.1.6.1.4
2.2.1.6.4.6.
2.2.1.6.4.7.
Ley 1150/2007 Art.23.</t>
  </si>
  <si>
    <t>Solicitar una lista de los trabajadores vinculados laboralmente a la fecha y comparar con la planilla de pago de aportes a la seguridad social de los cuatro (4) meses anteríores a la fecha de verificación.
Realizar el siguiente muestreo:
De uno (1) a diez (10) trabajadores verificar el 100%.
Entre once (11) y cincuenta (50) trabajadores verificar el 20%.
Entre cincuenta y uno (51) y doscientos (200) trabajadores verificar el 10 %.
Mayores  a doscientos un (201) trabajadores verificar el registro de 30 trabajadores.
Solicitar una lista de los trabajadores vinculados por prestacion de servicios a la fecha y comparar con la última planilla de pago de aportes a la seguridad social suministrada por los contratistas. Tomar: De uno  (1) a diez (10) trabajadores verificar el 100%.
Entre once (11) y cincuenta (50) trabajadores verificar el 20%.
Entre cincuenta y un (51) y doscientos (200) trabajadores verificar el 10%
Mayores a doscientos un (201) trabajadores verificar el registro de 30 trabajadores.
De la muestra seleccionada verifique la afiliacion al Sistema General de Seguridad Social.
En los casos excepcionales de trabajadores independientes que se afilien a travez de agremiaciones verificar que corresponda a una agremación autorizada por el ministerio por el Ministerio de Salud y Protección Social, conforme al listado publicado en la página Web del Ministerio del Trabajo o del Ministerio de Salud y Proteccion Social.</t>
  </si>
  <si>
    <t>1.1.5</t>
  </si>
  <si>
    <t>Pago de pensión trabajadores alto riesgo</t>
  </si>
  <si>
    <t>Decreto 2090 de 2003</t>
  </si>
  <si>
    <t>1.1.6</t>
  </si>
  <si>
    <t>Conformación COPASST / Vigía</t>
  </si>
  <si>
    <t>Resolución 2013/1986 Arts. 2,3 y 11.
Resolucion 1401/2007 Art.4 numeral 5 y Art.7.
Decreto 1295/1994 Art.35 literal c), Art 63.
Decreto 1072/2015
Articulos: 
2.2.4.1.6
2.2.4.6.2. paragrafo 2,
2.2.4.6.8 numeral 9,
2.2.4.6.11.
paragrafo 1,
2.2.4. 6.12 numeral 10,
2.2.4.6.32 paragrafo 2,
2.2.4.6.34, numeral 4</t>
  </si>
  <si>
    <t>Solicitar el acta mediante la cual se designa el Vigia de Seguridad y Salud en el Trabajo y el acta de constitucion.
Constatar si es igual el número de representantes del empleador y de los trabajadores y revisar si el acta de conformación se encuentra vigente, para el caso en que proceda la constitucion del Comité.
Solicitar las actas  de reunión mensuales del ultimo año del Comité Paritario o los soportes de las gestiones adelantadas por el Vigía de Seguridad y Salud en el Trabajo, y verificar el cumplimiento de sus funciones.</t>
  </si>
  <si>
    <t>1.1.7</t>
  </si>
  <si>
    <t>Capacitación Copasst / Vigía</t>
  </si>
  <si>
    <t>Decreto 1072/2015
Articulos: 
2.2.4.6.2 parágrafo 2,
2.2.4.6.8, numeral 9,
2.2.4.6.11, paragrafo 1,
2.2.4.6.12, numeral 10,
2.2.4.6.32, paragrafo 2,
2.2.4.6.34, numeral 4</t>
  </si>
  <si>
    <t>El vigía en Seguridad y Salud en el Trabajo y los miembros del Comité Paritario en Seguridad y Salud en el Trabajo y sus respectivos miembros (Principales y Suplentes) se encuentran capacitados para poder cumplir las responsabilidades que les asigna la Ley.</t>
  </si>
  <si>
    <t>Solicitar registros que constaten la capacitación y evaluación tanto para el Vigía en Seguridad y Salud en el trabajo o para los miembros del comité Paritario en Seguridad y Salud en el Trabajo según aplique que estén vigentes.</t>
  </si>
  <si>
    <t>1.1.8</t>
  </si>
  <si>
    <t>Conformación comité de convivencia</t>
  </si>
  <si>
    <t>Resolucion 652/2012 Arts, 1,2,6,7 y 8.
Resolucion 1356/2012 Art. 1, 2 y 3</t>
  </si>
  <si>
    <t>Solicitar el documento de conformacion del Comité de Convivencia Laboral y verificar que esté conformado de acuerdo a la normativa y que su periódo de conformacion se encuentra vigente.
Solicitar  las actas de las reuniones (como minimo una reunion cada tres mes) y los informes de Gestión del Comité de Convivencia Laboral, verificando el desarrollo de sus funciones.</t>
  </si>
  <si>
    <t>E1.2 Estándar: Capacitacion en el Sistema de Gestión de Seguridad y Salud en el Trabajo (6%)</t>
  </si>
  <si>
    <t>1.2.1</t>
  </si>
  <si>
    <t>Programa de capacitación promoción y prevención</t>
  </si>
  <si>
    <t>Decreto 1072/2015
Articulos:
2.2.4.6.11,
2.2.4.6.12 numeral 6</t>
  </si>
  <si>
    <t xml:space="preserve">Solicitar el programa de capacitación anual y la matriz de identificación de peligros y verificar que el mismo esté dirigido a los peligros ya identificados, con la evaluación y control del riesgo, y/o necesidades en Seguridad y Salud en el Trabajo, y verificar las evidencias de su cumplimiento (Registros)
Verificar si el Comité Paritario en Seguridad y Salud en el Trabajo o Vigía en Seguridad y Salud en el Trabajo participó en la revisión anual del plan de capacitación.
</t>
  </si>
  <si>
    <t>1.2.2</t>
  </si>
  <si>
    <t>Capacitación, Inducción y Reinduccción en SG SST, actividades de promoción y prevención</t>
  </si>
  <si>
    <t>Decreto 1072/2015 Articulos;
2.2.4.6.8, numeral 8,
2.2.4.6.11 paragrafo 2,
2.2.4.6.12,  numeral 6
2.2.4.6.13 numeral  4,
2.2.4.6.28, numeral 4,
2.2.4.2.4.
Resolucion</t>
  </si>
  <si>
    <t>Todos los trabajadores, independientemente de su forma de vinculacion y/o contratacion y de manera  previa al inicio de sus labores, reciben capacitacion, induccion y reinduccion en aspectos generales y especificos de las actividades a realizar que incluya entre otros, la identificacion de peligros y control de los riesgos en su trabajo, y la prevencion de accidentes de trabajo y enfermedades laborales.
Asi mismo se proporcionan las capacitaciones en Seguridad y Salud en el trabajo de acuerdo con las necesidades identificadas.</t>
  </si>
  <si>
    <t>Solicitar la lista de trabajadores, independientemente de su forma de vinculacion y/o contratacion y verificar los soportes documentales que den cuenta de la capacitacion y de su evaluacion de la induccion y reinducción  de conformidad con el criterio.La referencia es el Plan de Capacitación, su cumplimiento y la cobertura de los trabajadores objeto de cada tema.
Para realizar la verificación tener en cuenta:
De uno (1) a diez (10) trabajadores verificar el  100%
Entre once (11) y cincuenta (50)  trabajadores verificar  el 20%
Entre  cincuenta y uno (51) y doscientos (200)  trabajadores verificar el 10%
Mayores a doscientos ún (201) trabajadores verificar el registro de 30 trabajadores.</t>
  </si>
  <si>
    <t>1.2.3</t>
  </si>
  <si>
    <t>Responsables del SG SST, curso de 50 horas</t>
  </si>
  <si>
    <t>Decreto 1072/2015 
Art.2.2.4.6.35</t>
  </si>
  <si>
    <t>Solicitar el certificado de aprobacion del curso de Capacitacion virtual de cincuenta (50) horas definido por el Ministerio de Trabajo, expedido a nombre del responsable del Sistema de Gestion de Seguridad y Salud en el Trabajo.</t>
  </si>
  <si>
    <t>ESTANDAR 2-GESTIÓN INTEGRAL DEL SISTEMA DE LA SEGURIDAD Y SALUD EN EL TRABAJO (15%)</t>
  </si>
  <si>
    <t>E2.1 Estándar : Politica de Seguridad y Salud  en el Trabajo (1%)</t>
  </si>
  <si>
    <t>Marco legal</t>
  </si>
  <si>
    <t xml:space="preserve">MODO DE VERIFICACION </t>
  </si>
  <si>
    <t>(0.0%)</t>
  </si>
  <si>
    <t>2.1.1</t>
  </si>
  <si>
    <t>Política del SG SST firmada, fechada y comunicada</t>
  </si>
  <si>
    <t>Decreto  1072/2015
Articulos:
2.2.4.6.5
2.2.4.6.6.
2.2.4.6.7
2.2.4.6.8.
Numeral 1</t>
  </si>
  <si>
    <t>En el Sistema de Gestión de Seguridad y Salud en el Trabajo (SG-SST) se establece por escrito  las Politica  de Seguridad y Salud  en el Trabajo, es comunicada añ Comité Paritario de Seguridad y Salud en el Trabajo.
La politica es fechada y firmada por el representante  legal, expresa el compromiso de la alta dirección, el alcance sobre todos los centros de trabajo y todos sus trabajadores independientemente  de su forma de vinculación y/o contratación, es revisada, como minimo una vez al año, hace parte de las politicas de gestión de la empresa, se encuentra difundida y accesible para todos los niveles de la organización, incluye como minimo el compromiso.
– La identificación de los peligros, evaluación  y valoración  de los riesgos y establece los respectivos controles.
– Proteger la Seguridad y salud  de todos los trabajadores, mediante la mejora
– El cumplimiento de la normativa vigente aplicable en materia de riesgos laborales.</t>
  </si>
  <si>
    <t>Solicitar la politica del Sistema de Gestión de Seguridad  y Salud en el trabajo (SG-SST), de la empresa y confirmar que cumpla  con los aspectos contenidos en el criterio.
Validar para la revisión anual de la política como mínimo: Fecha de emisión, firmada por el representante legal actual, que estén incluidos lios requisitos normativos, actuales o directrices de la empresa.
Entrevistar los miembros del Comité Paritario de Seguridad y Salud en el Trabajo o Vigía de Seguridad y Salud  en el Trabajo para indagar el entendimiento de la politica en Seguridad y Salud en el Trabajo. Como referencia preguntar:
– Si conocen los peligros, evaluación y valoración  de los riesgos y se establece los respectivos controles .
– Si se realizan  acividades de promoción  y Prevencón.
– Si la empresa aplica la normativa  legal vigente en materia de riesgos  laborales.</t>
  </si>
  <si>
    <t>E2.2 Estándar: Objetivos del sistema de Gestión de Seguridad y Salud en el trabajo SG-SST (1%)</t>
  </si>
  <si>
    <t>2.2.1</t>
  </si>
  <si>
    <t>Objetivos definidos, claros, medibles, cuantificables, con metas, documentados, revisados del SG SST</t>
  </si>
  <si>
    <t>Decreto 1072/2015.
Articulos :
2.2.4.6.12 numeral 1,
2.2.4.6.17, numeral 2.2
2.2.4.6.18,</t>
  </si>
  <si>
    <t>Están definidos los objetivos del Sistema de Gestión de Seguridad y Salud en el trabajo y ellos se expresan  de conformidad con la Politica de Seguridad y Salud  en el Trabajo, son claros, medibles, cuantificables y tienen metas , coherentes con el plan de trabajo anual, compatibles con la normatividad vigente, se encuentran documentados, son comunicados a los  trabajadores, son revisados y evaluados minimo  una vez al año, actualizados  de ser neceasario, estan acorde a las prioridades definidas y se encuentran firmados por el empleador .</t>
  </si>
  <si>
    <t>Revisar si los objetivos se encuentran definidos, cumplen con las condiciones mencionadas en el críterio y existen evidencias del proceso de difusión.</t>
  </si>
  <si>
    <t>E2.3 Estándar: Evaluación inicial del Sistema de Gestión -Seguridad y Salud en el Trabajo</t>
  </si>
  <si>
    <t>2.3.1</t>
  </si>
  <si>
    <t>Evaluación e identificación de prioridades</t>
  </si>
  <si>
    <t>Decreto 1072/2015 Art. 2.2.4.6.16.
Resolucion 4502/2012 
Arts. 1 y 4</t>
  </si>
  <si>
    <t>E2.4 Estándar: Plan Anual de Trabajo (2%)</t>
  </si>
  <si>
    <t>2.4.1</t>
  </si>
  <si>
    <t>Plan que identifica objetivos, metas, responsabilidad, recursos con cronograma y firmado</t>
  </si>
  <si>
    <t>Decreto 1072/2015
Articulos :
2.2.4.6.8. numeral 7,
2.2.4.6.12. numeral 5,
2.2.4.6.17. numeral 2.3 y parágrafo 2,
2.2.4.6.20. numeral 3,
2.2.4.6.21. numeral 2,
2.2.4.6.22. numeral 3</t>
  </si>
  <si>
    <t xml:space="preserve">La empresa diseña y define un plan de trabajo anual para el cumplimiento  del Sistema de Gestion de Seguridad y Salud en el trabajo, el cual identifica los objetivos, metas, responsabilidades, recursos, cronograma de actividades y debe estar firmado por el empleador y el responsable del Sistema de Gestión de Seguridad y Salud en el Trabajo.
</t>
  </si>
  <si>
    <t>Solicitar el plan de trabajo anual para alcanzar los objetivos propuestos en el Sistema de Gestion de Seguridad y Salud en el Trabajo, el cual identifica metas, responsabilidades, recursos, cronograma de actividades, firmado por el empleador y el responsable del Sistema de Gestión de Seguridad y Salud en el Trabajo. Verificar el cumplimiento del mismo. En caso de desviaciones en el cumplimiento, solicitar los planes de mejora para el logro del plan inicial.</t>
  </si>
  <si>
    <t>E2.5 Estándar: Conservación de la documentación (2%)</t>
  </si>
  <si>
    <t>2.5.1</t>
  </si>
  <si>
    <t>Archivo o retención documental del SG SST</t>
  </si>
  <si>
    <t>Decreto 1072/2015 Art. 2.2.4.6.13.
Archivo General de la Nacion en el 
Acuerdo 48 del 2000, 
Acuerdo  49 del 2000, 
Acuerdo 50 del 2000 y la Ley 594 del 2000 (Ley General  de Archivos para colombia .</t>
  </si>
  <si>
    <t>Constalar la existencia de un sistema de archivo o retencion documental, para los registros y documentacion  que soportan el Sistema  de Gestión de Seguridad y Salud en el Trabajo.
Verificar mediante muestreo que los registros y documentos sean legibles (entendible para el lector objeto), facilmente identificables y accesibles para todos los que estén vinculados con cada documento en particular), protegidos contra daño y perdida.</t>
  </si>
  <si>
    <t>E2.6 Estándar: Rendicion de cuentas  (1%)</t>
  </si>
  <si>
    <t>2.6.1</t>
  </si>
  <si>
    <t>Rendición sobre el desempeño</t>
  </si>
  <si>
    <t>Decreto 1072/2015
Art.2.2.4.6.8. numeral 3</t>
  </si>
  <si>
    <t>Quienes tengan responsabilidad  sobre el Sistema de Gestión de Seguridad y Salud en el Trabajo, rinden cuentas anualmente sobres su desempeño</t>
  </si>
  <si>
    <t>Solicitar los registros documentales que evidencien la rendicion de cuentas anual, al interior de la empresa.
Solcitar a la empresa los mecanismos  de rendicion de cuentas que haya definido y verificar que se haga y se cumplan con los criterios del requisito.
La rendicion de cuentas  debe incluir todos los niveles de la empresa  ya que en cada uno de ellos hay responsabilidades sobre la Seguridad y Salud en el Trabajo</t>
  </si>
  <si>
    <t>E2.7 Estándar: Normatividad  nacional vigente y aplicable en materia de Seguridad y Salud en el Trabajo. (2%)</t>
  </si>
  <si>
    <t>2.7.1</t>
  </si>
  <si>
    <t>Matriz legal</t>
  </si>
  <si>
    <t>Decreto 1072/ 2015
Articulos :
2.2.4.6.8. numeral 5,
2.2.4.6.12, numeral 15,
2.2.4.6.17, numeral 1.1</t>
  </si>
  <si>
    <t>Solicitar la matriz legal en la cual se contemple la legislacion nacional vigente en mayeria de riesgos laborales.
Verificar que contenga :
– Normas vigentes en riesgos laborales, aplicables a la empresa.
– Normas tecnicas de cumplimiento de acuerdo con los peligros /riesgos identificados  en la empresa .
– Normas vigentes de diferentes entidades  que le aplique.</t>
  </si>
  <si>
    <t>E2.8 Estándar: Mecanismos de comunicación, (1%)</t>
  </si>
  <si>
    <t>2.8.1</t>
  </si>
  <si>
    <t>Mecanismos de comunicación, autoreporte en SG SST</t>
  </si>
  <si>
    <t xml:space="preserve">Decreto 1072/2015
Articulos:
2.2.4.6.14
2.2.4.6.16 paragrafo 3,
2.2.4.6.28, numeral  2
</t>
  </si>
  <si>
    <t>La empresa dispone de mecanismos  eficaces para recibir y responder las comunicaciones Internas y externas relativas a la Seguridad y Salud en el Trabajo, como por ejemplo auto reporte de condiciones de trabajo y de salud por parte de los trabajadores  o contratistas.</t>
  </si>
  <si>
    <t>Constalar la existencia de mecanismos de comunicación interna y externa que tiene la empresa en materia de Seguridad  y Salud en el trabajo y comprobar que las acciones  que se desarrollaron para dar respuesta a las comunicaciones recibidas son eficaces.</t>
  </si>
  <si>
    <t>E2.9 Estándar: Adquisiciones (1%)</t>
  </si>
  <si>
    <t>2.9.1</t>
  </si>
  <si>
    <t>Identificación, evaluación para adquisición de productos y servicios en SG SST</t>
  </si>
  <si>
    <t>Decreto  1072/2015 Art 2.2.4.6.27
Resolucion  2400/1979
Art.177 y 178.</t>
  </si>
  <si>
    <t>Verificar el cumplimiento del procedimiento para la identificacion y evaluacion de las especificaciones en Seguridad y Salud en el Trabajo de las compras o  adquisicion de productos y servicios, como por ejemplo los elementos de proteccion personal. Verificar la existencia de la matriz de elementos de proteccion personal.</t>
  </si>
  <si>
    <t>E2.10 Estándar : Contratación (2%)</t>
  </si>
  <si>
    <t>2.10.1</t>
  </si>
  <si>
    <t>Evaluación y selección de proveedores y contratistas</t>
  </si>
  <si>
    <t>Decreto 1072/2015
Articulos: 
2.2.4.6.4.
parágrafo 2,
2.2.4.6.28,
numeral 1</t>
  </si>
  <si>
    <t>Constatar que para la selección y evaluacion de proveedores  y/o contratistas, se valida que dichos proveedores o contratistas tienen documentado e implementado el Sistema de Gestion de Seguridad y Salud en el Trabajo, y que conocen los peligros/riesgos y la forma de controlarlos al ejecutar el servicio a realizar en la empresa donde presten el servicio.</t>
  </si>
  <si>
    <t>E2.11 Estándar: Gestión del cambio (1%)</t>
  </si>
  <si>
    <t>2.11.1</t>
  </si>
  <si>
    <t>Evaluación del impactode cambios internos y externos en el sistema de gestión SST</t>
  </si>
  <si>
    <t>Decreto 1072/2015 Art
2.2.4.6.26</t>
  </si>
  <si>
    <t>Solicitar el documento para evaluar el ímpacto sobre la Seguridad y Salud en el Trabajo en cambios internos y externos que se presenten en la entidad.</t>
  </si>
  <si>
    <t>II HACER</t>
  </si>
  <si>
    <t>ESTÁNDAR 3-GESTION DE LA SALUD (20%)</t>
  </si>
  <si>
    <t>E3.1 Estándar: Condiciones de salud en el trabajo (9%)</t>
  </si>
  <si>
    <t>3.1.1</t>
  </si>
  <si>
    <t>Evaluación médica ocupacional</t>
  </si>
  <si>
    <t>Resolución  2346/2007 Art 8.
 Art 15 Art. 18
Decreto 1072/2015
Articulos:
2.2.4.2.2.18
2.2.4.6.12. numeral 4
2.2.4.6.13 numerales 1 y 2.
2.2.4.6.16, numeral 7 y paragrafo 1.</t>
  </si>
  <si>
    <t>3.1.2</t>
  </si>
  <si>
    <t>Actividades de promoción y prevención en salud</t>
  </si>
  <si>
    <t>Resolucion 2346/2007 Art.18
Decreto 1072/2015
Artículos:
2.2.4.6.8, numeral 8, Art
2.2.4.6.12, numerales 4, 13 y 16</t>
  </si>
  <si>
    <t>Solicitar las evidencias que constaten la definición y ejecución de las actividades de medicina de trabajo, promoción y prevención de conformidad con las prioridades que se identificaron con base a los resultados del diagnóstico de las condiciones de salud y los peligros/riesgos de intervencion prioritarios.
Solicitar el programa de vigilancia epidemiológica de los trabajadores.</t>
  </si>
  <si>
    <t>3.1.3</t>
  </si>
  <si>
    <t>Información al médico de los perfiles de cargo</t>
  </si>
  <si>
    <t>Resolución 2346/2007 Art 4.</t>
  </si>
  <si>
    <t>Se informa al medico que realiza las evaluaciones ocupacionales los perfiles del cargo, con una descripción de las tareas y el medio en el cual se desarrollara la labor respectiva.</t>
  </si>
  <si>
    <t>Verificar que al médico que realiza las evaluaciones ocupacionales, se le remitieron los soportes documentales respecto de los perfiles del cargo, descripción de las tareas y el medio en el cual desarrollaron la labor los trabajadores.</t>
  </si>
  <si>
    <t>3.1.4</t>
  </si>
  <si>
    <t>Realización de exámenes médicos ocupacionales - peligros - periodicidad</t>
  </si>
  <si>
    <t>Resolución 2346/2007 Art 5.
Decreto 1072/2015
Artículos:
2,2.4.6.12. numeral 4 y 13.
2.2.4.6.24, paragrafo 3
Resolución 957/2005 Comunidad Andina de Naciones Art.17</t>
  </si>
  <si>
    <t>Solicitar los conceptos de aptitud que demuestren la realización de las evaluaciones médicas.
Solicitar el documento o registro que evidencie la definicion de la frecuencia de las evaluaciones médicas periódicas,
Solicitar el documento que evidencie la comunicación por escrito el trabajador de los resultados de las evaluaciones médicas ocupacionales.</t>
  </si>
  <si>
    <t>3.1.5</t>
  </si>
  <si>
    <t>Custodia de historias clínicas</t>
  </si>
  <si>
    <t>Resolución 2346/2007-Art 16 y 17 modificado por la Resolución 1918/2009 Art 2
Decreto 1072/2015 Art 2.2.4.6.13 numeral 1 y 2</t>
  </si>
  <si>
    <t>Evidenciar los soportes que demuestren que la custodia de las historias clínicas esté a cargo de una institución prestadora de servicios en Seguridad y Salud en el Trabajo o del médico que
practica los exámenes laborales en la empresa.</t>
  </si>
  <si>
    <t>3.1.6</t>
  </si>
  <si>
    <t>Restricciones y recomendaciones médico laborales</t>
  </si>
  <si>
    <t>Decreto 2177/1989 Art.16
Ley 776/2002 Arts. 4 y 8
Resolución 2844/2007 Art 1, parágrafo.
Resolucion 1013/2008 Art 1, parágrafo.
Manual de procedimientos para la rehabilitación  y reiconporacion  ocupacional.
Decreto 1072/2015
Articulo 2.2.5.1.28.</t>
  </si>
  <si>
    <t>Solicitar documento de recomendaciones y restricciones a trabajadores y revisar que la empresa ha acatado todas las recomendaciones  y restricciones médico laborales prescrita a todos los trabajadores y ha realizado las acciones que requieren en materia de reubicacion o readaptacion .
Solicitar documento de soporte de recibido por parte de quienes califican  en primera oportunidad y/o a las juntas de calificacion de Invalidez.</t>
  </si>
  <si>
    <t>3.1.7</t>
  </si>
  <si>
    <t>Estilo de vida y entornos saludables (Controles tabaquismo, alcoholismo, farmaco dependencia y otros)</t>
  </si>
  <si>
    <t>Decreto
1295/1994 Art 35 numeral  d)
Ley 1562/2012 Art 11 literal f)
Resolucion 1075/1992 Art 1
Ley 1355 de 14 de octubre de 2009, Art 5 parágrafo.</t>
  </si>
  <si>
    <t>Solicitar el programa respectivo y los documentos y registros que evidencien el cumplimiento del mismo.</t>
  </si>
  <si>
    <t>3.1.8</t>
  </si>
  <si>
    <t>Agua potable, servicios sanitarios y disposición de basuras</t>
  </si>
  <si>
    <t>Ley  9/1979
Art. 10,36, 129 y 285
Resolucion 
2400/1979
Art 24,42</t>
  </si>
  <si>
    <t>Mediante observación directa, verificar si se cumple lo que se exige en el criterio. Dejando prueba fotográfica  o fílmica al respecto.</t>
  </si>
  <si>
    <t>3.1.9</t>
  </si>
  <si>
    <t>Eliminación adecuada de residuos sólidos, líquidos o gaseosos</t>
  </si>
  <si>
    <t>Ley 9/1979
Art. 10,22 y 129</t>
  </si>
  <si>
    <t>La empresa elimina los residuos sólidos, líquidos o gaseosos que se producen, así como los residuos peligros de forma que no se ponga en riesgo a los trabajadores.</t>
  </si>
  <si>
    <t>Mediante observación directa, constatar las evidencias donde se dé cuenta de los procesos de eliminación de residuos conforme al criterio y solicitar contrato de empresa que elimina y dispone de los residuos peligrosos.</t>
  </si>
  <si>
    <t>E3.2 Estándar: Registro, reporte e investigación de las enfermedades laborales, incidentes y accidentes del trabajo (5%)</t>
  </si>
  <si>
    <t>3.2.1</t>
  </si>
  <si>
    <t>Reporte de los accidentes de trabajo y enfermedad laboral a la ARL, EPS y Dirección territorial del Ministerio</t>
  </si>
  <si>
    <t>Resolución 1401/ 2007 Art 14
Decreto Ley 19/2012 Art.140
Decreto  1295/1994 Art 21 literal e)  y Art.62
Resolucion 156/2005
Resolucion 2851/2015 Art.1
Decreto 1072/2015
Articulos: 
2.2.4.6.12 numeral 11,
2.2.4.6.21 numeral 9
2.2.4.2.4.5. 
2.2.4.1.7</t>
  </si>
  <si>
    <t xml:space="preserve">La empresa reporta a la Administradora de Riesgos Laborales (ARL), a la Entidad Promotora de Salud (EPS) todos los accidentes y las enfermedades laborales diagnosticadas.
Asi mismo, reportará a la Direccion  Territorial el accidente grave y mortal, como las enfermedades diagnosticadas como laborales.
Estos reportes se realizaran dentro de los 2 dias habiles siguientes al evento o recibo del diagnostico de la enfermedad. </t>
  </si>
  <si>
    <t>Indagar con los trabajadores, si se han presentado accidentes de trabajo o enfermedades laborales ( en caso afirmativo, tomar los datos de nombre y numero de celuda y solicitar el reporte )..
Igualmente realizar un muestreo del reporte de registro de Accidente y Trabajo (FURAT) y el registro de enfermedades  Laborales (FUREL) respectivo, verificando si el reporte a las Administradoras de Riesgos Laborales, Empresas Promotoras de Salud y Direccion Territorial se hizo dentro de los dos (2) dias habiles siguientes al evento o recibo del diagnostico de la enfermedad.</t>
  </si>
  <si>
    <t>3.2.2</t>
  </si>
  <si>
    <t>Investigación de accidentes, incidentes y enfermedad laboral</t>
  </si>
  <si>
    <t xml:space="preserve">
Resolución 1401/2007
Art 4 numerales 2, 3 y 4,
Art 7. Art. 14
Decreto 1072/2015
Articulos:
2.2.4.1.6
2.2.4.6.21. numeral 9,
2.2.4.6.32
</t>
  </si>
  <si>
    <t>La empresa investiga todos los accidentes e incidentes de trabajo y las enfermedades cuando sean diagnosticadas como laborales, determinando las causas basicas e inmediatas y la posibildad de que se presenten nuevos casos.</t>
  </si>
  <si>
    <t>Verificar por medio de un muestreo si se investigan los accidentes e incidentes de trabajo y las enfermedades laborales y si se definieron acciones para otros trabajadores potencialmente expuestos,
Constatar que la investigacion se haya realizado dentro de los quince  (15)dias  siguientes a su ocurrencia a travez del equipo investigador y evidenciar que se hayan remitido los informes de las investigaciones de accidente de trabajo grave o mortal o una enfermedad laboral  mortal.
En caso de haber accidente grave o se produzca la muerte verificar la participacion de un profesional  con licencia  Salud Ocupacional o en Seguridad  y Salud en el Trabajo en la investigacion  (propio o contratado), asi como del Comité Paritario o Vigía de Seguridad y Salud en el Trabajo .</t>
  </si>
  <si>
    <t>3.2.3</t>
  </si>
  <si>
    <t>Registro y análisis estadístico de incidentes, accidentes de trabajo y enfermedad laboral</t>
  </si>
  <si>
    <t>Decreto 1072/2015
Articulos:
2.2.4.6.16, numeral 7,
2.2.4.6.21, numeral 10,
2.2.4.6.22, numeral 8, 
Decreto  1295/1994 Art 61</t>
  </si>
  <si>
    <t>Solicitar el registro estadístico actualizado de lo corrido del año y el año inmediatamente anterior al de la visita, asi como la evidencia que contiene el analisis y las concluciones derivadas del estudio que son usadas para el mejoramiento  del SG-SST</t>
  </si>
  <si>
    <t>E3.3 Estándar: Mecanismos de vigilancia de las condiciones de salud de los trabajadores (6%)</t>
  </si>
  <si>
    <t>3.3.1</t>
  </si>
  <si>
    <t>Medición de la severidad de los accidentes, incidentes y enfermedad laboral</t>
  </si>
  <si>
    <t xml:space="preserve">Resolucion 1401/2007 Art. 4
Decreto 1072/2015
Art.2.2.4.6.2
nums.7,18, y 34
</t>
  </si>
  <si>
    <t>Solicitar los resultados de la medicion para los corrido del año y/o el año inmediatamente anterior y constatar el comportamiento de la severidad y la relacion del evento con los peligros/riesgos.</t>
  </si>
  <si>
    <t xml:space="preserve">Numeral </t>
  </si>
  <si>
    <t>3.3.2</t>
  </si>
  <si>
    <t>Medición de la fecuencia de los accidentes, incidentes y enfermedad laboral</t>
  </si>
  <si>
    <t>Resolucion  1401/2007
Art.4
Decreto 1072/2015
Art.2.2.4.6.21 numeral 10,</t>
  </si>
  <si>
    <t>Solicitar los resultados de la medicion para los corrido del año y/o el año inmediatamente anterior y constatar el comportamiento de la frecuencia de los accidentes y la relacion del evento con los peligros/riesgos.</t>
  </si>
  <si>
    <t>3.3.3</t>
  </si>
  <si>
    <t>Medición de la mortalidad de los accidentes, incidentes y enfermedad laboral</t>
  </si>
  <si>
    <t>Resolucion 1401/2007 Art. 4
Decreto 1072/2015
Articulos:
2.2.4.6.21
numeral 10.</t>
  </si>
  <si>
    <t>Solicitar los resultados de la medicion para los corrido del año y/o el año inmediatamente anterior constatar el comportamiento de la mortalidad y la relacion del evento con los peligros/riesgos.</t>
  </si>
  <si>
    <t>3.3.4</t>
  </si>
  <si>
    <t>Medición de la prevalencia de los accidentes, incidentes y enfermedad laboral</t>
  </si>
  <si>
    <t>Decreto 1072/2015
Articulos:
2.2.4.6.21 numeral 10,</t>
  </si>
  <si>
    <t>Solicitar los resultados de la medicion para lo corrido del año y/o el año inmediatamente anterior y constatar el comportamiento de la prevalencia de las enfermedades laborales y la relacion del evento con los peligros/riesgos.</t>
  </si>
  <si>
    <t>3.3.5</t>
  </si>
  <si>
    <t>Medición de la incidencia de los accidentes, incidentes y enfermedad laboral</t>
  </si>
  <si>
    <t xml:space="preserve">Decreto 1072/2015
Articulos: 
2.2.4.6.21
numeral 10,
</t>
  </si>
  <si>
    <t>Solicitar los resultados de la medicion para lo corrido del año  y/o el año inmediatamente anterior y constatar el comportamiento de la incidencia de las enfermedades laborales y las relacion del evento con los peligros/riesgos.</t>
  </si>
  <si>
    <t>3.3.6</t>
  </si>
  <si>
    <t>Medición del ausentismo de los accidentes, incidentes y enfermedad laboral</t>
  </si>
  <si>
    <t>Decreto 1072/2015
Articulos:
2.2.4.6.21
numeral 10,</t>
  </si>
  <si>
    <t>Solicitar los resultados de la medicón para lo corrido del año y/o el año inmediatamente anterior y constatar el comportamiento del ausentismo y la relacion del evento con los peligros/riesgos.</t>
  </si>
  <si>
    <t>ESTÁNDAR 4 - DE GESTION DE PELIGROS Y RIESGOS (30%)</t>
  </si>
  <si>
    <t>E4.1 Estándar: Identificación de peligros, evaluación y valoración de los riesgos (15%)</t>
  </si>
  <si>
    <t>4.1.1</t>
  </si>
  <si>
    <t>Metodología para la identificación, evaluación y valoración de peligros</t>
  </si>
  <si>
    <t xml:space="preserve">Decreto 
1072/2015
Articulos:
2.2.4.6.15,
2.2.4.6.16 numeral 2.
</t>
  </si>
  <si>
    <t xml:space="preserve">La empresa tiene definida y aplica una metodologia para la identificacion de peligros  y evaluacion y valoracion de los riesgos de origen fisico, ergonomico o biomecanico, biologico, quimico, de seguridad, publico, psicosocial, entre otros, con alcance sobre todos los procesos, actividades rutinarias y no rutinarias, maquinaria y equipos en todos los centros de trabajo y en todo los trabajadores independientemente de su forma de vinculacion  y/o contratacion.
Identificar con base en la valoracion de los riesgos, aquellos que son prioritarios </t>
  </si>
  <si>
    <t>Verificar que se realiza la identificacion de peligros, evaluacion y valoracion de los riegos conforme a la metodologia definida de acuerdo con el criterio y con la participacion de los trabajadores, seleccionando de manera aleatoria algunas de las actividades identificadas.
Confrontar mediante observacion directa durante el recorrido a las instalaciones de la empresa la identificacion de peligros.</t>
  </si>
  <si>
    <t>4.1.2</t>
  </si>
  <si>
    <t>Identificación de peligros con participación de todos los niveles de la empresa</t>
  </si>
  <si>
    <t>Decreto 1072/2015
Art.
2.2.4.6.15
Paragrafo 1
2.2.4.6.23</t>
  </si>
  <si>
    <t>La identificacion de peligros, evaluacion y valoracion del riesgo se desarrollo con la participacion de trabajadores  de todos los niveles de la empresa y es actualizada como minimo una vez al año y cada vez que ocurra un accidente de trabajo mortal o un evento catastrofico en la empresa o cuando se presenten cambios en los procesos, en las instalaciones, maquinaria o equipos.</t>
  </si>
  <si>
    <t>Verificar que esten identificados los peligros, evaluados y valorados los riesgos, con la participacion de los trabajadores.
Solicitar si hay eventos mortales o catastroficos y validar que el peligro asociado al evento este identificado, evaluado y valorado.
En caso que se encuentren valoraciones no tolerables, verificar la implementacion de las acciones de intervencion y control, de forma inmediata para continuar con la tarea.</t>
  </si>
  <si>
    <t>4.1.3</t>
  </si>
  <si>
    <t>Identificación y priorización de la naturaleza de los peligros (Metodología adicional, cancerígenos, y otros)</t>
  </si>
  <si>
    <t xml:space="preserve">Ley  1562/2012 
Art.9
Decreto 1072/2015
Art 2.2.4.6.15, paragrafo 2.
</t>
  </si>
  <si>
    <t>La empresa donde se procese, manipule o trabaje con agentes o sustancias catalogadas como carcinógenas o con toxicidad aguda, causantes de enfermedades, incluidas en la tabla de enfermedades laborales, prioriza los riesgos asociados a estas sustancias o agentes y realiza acciones  de prevencion e intervención al respecto.</t>
  </si>
  <si>
    <t>Revisar la lista de materias primas e insumos, productos intermedios o finales, subproductos y desechos y verificar si estas son o estan compuestas por agentes o sustancias catalogadas como carcinógenas en el grupo 1 de la clasificación de la Agencia Internacional  de Investigacion  sobre el cancer  (International  Agency for Research on Cancer, IARC) o con toxicidad aguda  segun los criterios del Sistema Globalmente Armonizado (categorias I y II).
Se debe verificar que los riesgos asociados a estas sustancias o agentes carcinógenos o con toxicidad aguda son priorizados y se realizan acciones de prevencion o intervencion.
Asi mismo se debe verificar la existencia de áreas destinadas para el almacenamiento  de las materias primas e insumos y sustancias catalogadas como carcinógenas o con toxicidad aguda.</t>
  </si>
  <si>
    <t>4.1.4</t>
  </si>
  <si>
    <t>Realización Mediciones ambientales químicos, físicos y biológicos</t>
  </si>
  <si>
    <t>Decreto 1072/2015
Articulos:
2.2.4.6.15.
Resolucion 
2400/1979
Titulo III</t>
  </si>
  <si>
    <t>Se frealizan mediciones ambientales de los riesgos prioritarios, provenientes de peligros quimicos, fisicos y/o biologicos.</t>
  </si>
  <si>
    <t>Verificar los soportes documentales de las mediciones ambientales realizadas y la remision de estos resultados al Cómite Paritario en Seguridad y Salud en el Trabajo o al Vigia de Seguridad y Salud en el trabajo.</t>
  </si>
  <si>
    <t>E4.2 Estándar: Medidas de prevención  y control para intervenir los peligros / riesgos (15%)</t>
  </si>
  <si>
    <t>4.2.1</t>
  </si>
  <si>
    <t>Se implementan las medidas de prevenicón y control</t>
  </si>
  <si>
    <t>Verificar la implementacion de las medidas de prevencion y control, de acuerdo al esquema de jerarquizacion y de conformidad con la identificacion de los peligros, la evaluacion y valoracion de los riesgos (fisicos, ergonomicos, biologicos, qumicos, de seguridad, publicos, psicosociales, entre otros), realizada.
Verificar que estas medidas se encuentran programadas en el plan anual de trabajo.
Constatar que se dio preponderacion a las medidas de prevencion y control, respecto de los  peligros, riesgos prioritarios.</t>
  </si>
  <si>
    <t>4.2.2</t>
  </si>
  <si>
    <t>Se verifica la aplicación de las medidas de prevención y control</t>
  </si>
  <si>
    <t>Decreto 1072/2015
Articulos:
2.2.4.6.10,
2.2.4.6.24, paragrafo 1,
2.2.4.6.28 numeral 6
Resolucion 2400/1979
Art 3, 
Capitulos I al VII del Titulo III Art del 63 al 152
Ley 9/1979 Arts. 105 al 109</t>
  </si>
  <si>
    <t>Se verifica la aplicación por parte de los trabajadores de las medidas de prevencion y control  de los peligros/riesgos (fisicos, ergonomicos, biologicos, quimicos,  de seguridad, publicos, psicosociales, entre otros)</t>
  </si>
  <si>
    <t>Solicitar los soportes documentales implementados por la empresa donde se verifica el cumplimiento de las responsabilidades de los trabajadores frente a la aplicación de las medidas de prevencion y control de los peligros / riesgos (fisicos, ergonomicos, biologicos, quimicos, de seguridad, publicos , psicosociales entre otros).
Realizar visita a las instalaciones para verificar el cumplimiento de las medidas de prevencion y control por parte de los trabajadores de acuerdo con lo enunciado en los planes de prevencion y control descritos.</t>
  </si>
  <si>
    <t>4.2.3</t>
  </si>
  <si>
    <t>Hay procedimientos, instructivos, fichas protocolos</t>
  </si>
  <si>
    <t>Decreton 1072/2015 
Art 2.2.4.6.12
numerales 7 y 9</t>
  </si>
  <si>
    <t>La empresa para los peligros identificados ha estructurado programa de prevencion y proteccion  de la seguridad y salud de las personas  (incluye procedimientos, instructivos, fichas tecnicas.)</t>
  </si>
  <si>
    <t>Solicitar los procedimientos, instructivos, fichas tecnicas cuando aplique y protocolos de Seguridad y Salud en el trabajo.</t>
  </si>
  <si>
    <t xml:space="preserve">MARCO LEGAL </t>
  </si>
  <si>
    <t>4.2.4</t>
  </si>
  <si>
    <t>Inspección con el Copasst</t>
  </si>
  <si>
    <t xml:space="preserve">Decreto 1072/2015,
Articulos:
2,.2.4.6.12 numeral 14,
2.2.4.6.24 paragrafos 1 y 2,
2.2.4.6.25
numeral 12
</t>
  </si>
  <si>
    <t xml:space="preserve">Se realizan inspecciones sistematicas a las instalaciones, maquinaria o equipos, incluidos los relacionados con la prevencion y atencion de emergencias; con la participacion del Comité Paritario o Vigia de Seguridad y Salud  en el Trabajo. </t>
  </si>
  <si>
    <t>Solicitar la evidencia de las inspecciones realizadas a las instalaciones, maquinaria y equipos, incluidos los relacionados con la prevencion y atencion de emergencias y verificar la participacion del Comité  Paritario o Vigía de Seguridad  y Salud en el Trabajo.</t>
  </si>
  <si>
    <t>4.2.5</t>
  </si>
  <si>
    <t>Mantenimiento periódico de instalaciones, equipos, máquinas, herramientas</t>
  </si>
  <si>
    <t>Decreto 
1072/2015
Articulos:
2.2.4.6.12
numeral 14, 
2.2.4.6.24 paragrafos 1 y 2,
2.2.4.6.25 numerales 12</t>
  </si>
  <si>
    <t>Solicitar la evidencia  del mantenimiento preventivo  y/o correctivo en las instalaciones;  equipos y herramientas de acuerdo  con los manuales de uso de estos y los informes de las inspecciones o reportes de condiciones inseguras.</t>
  </si>
  <si>
    <t>4.2.6</t>
  </si>
  <si>
    <t>Entrega de elementos de protección personal,verificación contratistas y subcontratistas</t>
  </si>
  <si>
    <t>Decreto 
1072/2015
Articulos:
2.2.4.2.4.2.
2.2.4.2.2.16
2.2.4.6.12
numeral 8,
2.2.4.6.13
numeral 4,
2.2.4.6.24 Numeral 5  y parágrafo 1 
Resolución 2400/1979 Art 2, literales f) y g)
Art 176, 177 y 178
Ley 9/1979
Art 122 al 124</t>
  </si>
  <si>
    <t>Solicitar los soportes que evidencien la entrega y reposición de los Elementos de Protección Personal a los trabajadores.
Asimismo, verificar los soportes que den cuenta del cumplimiento del criterio por parte de los contratistas y subcontratistas.
Verificar los soportes que evidencien la realización de la capacitación en el uso de los Elementos de Protección Personal.
Establecer si hay documentos escritos o pruebas de la entrega de los elementos de protección personal a los trabajadores.</t>
  </si>
  <si>
    <t>ESTÁNDAR - 5 DE GESTIÓN DE AMENAZAS (10%)</t>
  </si>
  <si>
    <t>E5.1 Estándar: Plan de prevención, preparación y respuesta ante emergencias (10%)</t>
  </si>
  <si>
    <t>5.1.1</t>
  </si>
  <si>
    <t>Se cuenta con el plan de prevención y preparación ante emergencias</t>
  </si>
  <si>
    <t>Decreto 1072/2015
Artículos:
2.2.4.6.12. numeral 12,
2.2.4.6.25.
2.2.4.6.28. numeral 4</t>
  </si>
  <si>
    <t>Se tiene un plan de prevención, preparación y respuesta ante emergencias que identifica las amenazas, evalúa y analiza la vulnerabilidad, incluye planos de las instalaciones que identifican áreas y salidas de emergencia, así como la señalización debida, simulacros como mínimo una vez al año y este es divulgado. Se tienen en cuenta todas las jornadas de trabajo en todos los centros de trabajo</t>
  </si>
  <si>
    <t>Solicitar el plan de prevención, preparación y respuesta ante emergencias, constatar su divulgación.
Verificar si existen los planos de las instalaciones que identifican áreas y salidas de emergencia y verificar si existe la debida señalización de la empresa y los soportes que evidencien la realización de los simulacros.
Verificar la realización de simulacros y análisis del mismo, validar que las mejoras hayan sido tenidas en cuenta en el mejoramiento del plan.</t>
  </si>
  <si>
    <t>5.1.2</t>
  </si>
  <si>
    <t>Brigada de emergencia conformada, capacitada y dotada</t>
  </si>
  <si>
    <t>Decreto 1072/2015
Artículo 2.2.4.6.25
numeral 11</t>
  </si>
  <si>
    <t>Se encuentra conformada, capacitada y dotada la brigada de prevención, preparación y respuesta ante emergencias, organizada según las necesidades y el tamaño de la empresa (primeros auxilios, contra incendios, evacuación, etc.).</t>
  </si>
  <si>
    <t>Solicitar el documento de conformación de la brigada de prevención, preparación y respuesta ante emergencias y verificar los soportes de la capacitación y entrega de la dotación.</t>
  </si>
  <si>
    <t>III VERIFICAR</t>
  </si>
  <si>
    <t>ESTÁNDAR 6-VERIFICACIÓN DEL SISTEMA DE GESTIÓN EN SEGURIDAD Y SALUD EN EL TRABAJO (5%)</t>
  </si>
  <si>
    <t>E6.1 Estándar: Gestión y resultados del Sistema de Gestión de Seguridad y Salud en el Trabajo (5%)</t>
  </si>
  <si>
    <t>6.1.1</t>
  </si>
  <si>
    <t>Indicadores estructura, proceso, resultado</t>
  </si>
  <si>
    <t>Decreto 1072/2015
Artículos:
2.2.4.6.19.,
2.2.4.6.20.,
2.2.4.6.21.,
2.2.4.6.22.</t>
  </si>
  <si>
    <t>El empleador tiene definidos los indicadores de estructura, proceso y resultado del Sistema de Gestión de Seguridad y Salud en el Trabajo.</t>
  </si>
  <si>
    <t>Solicitar los indicadores de estructura, proceso y resultado del Sistema de Gestión de Seguridad y Salud en el Trabajo que se encuentren alineados al plan estratégico de la empresa.</t>
  </si>
  <si>
    <t>6.1.2</t>
  </si>
  <si>
    <t>La empresa adelanta auditoría por lo menos una vez al año</t>
  </si>
  <si>
    <t>Decreto 1072/2015
Artículo 2.2.4.6.29.</t>
  </si>
  <si>
    <t>El empleador debe realizar una auditoría anual, la cual será planificada con la participación del Comité Paritario o Vigía de Seguridad y Salud en el Trabajo.</t>
  </si>
  <si>
    <t>La empresa adelantará por lo menos una vez al año, un ciclo completo de auditorías internas al SG-SST, en donde su alcance deberá incluir todas las áreas.
Solicitar el programa de la auditoría, el alcance de la auditoría, la periodicidad, la metodología y la presentación de informes y verificar que se haya planificado con la participación del Comité Paritario o Vigía de Seguridad y Salud en el Trabajo.</t>
  </si>
  <si>
    <t>6.1.3</t>
  </si>
  <si>
    <t>Alcance de la auditoría</t>
  </si>
  <si>
    <t>Decreto 1072/2015
Artículo 2.2.4.6.30</t>
  </si>
  <si>
    <t>Se debe solicitar a la empresa los documentos, pruebas de la realización de actividades y obligaciones establecidas en los trece numerales del artículo 2.2.4.6.30 del Decreto 1072/2015</t>
  </si>
  <si>
    <t>6.1.4</t>
  </si>
  <si>
    <t>Revisón anual por la alta dirección, resultados y alcance de la auditoría</t>
  </si>
  <si>
    <t>Decreto 1072/2015
Artículo. 2.2.4.6.31</t>
  </si>
  <si>
    <t>Solicitar el documento donde conste la revisión anual por la Alta Dirección, así como la comunicación de los resultados al Comité Paritario de Seguridad y Salud en el Trabajo o al Vigía de Seguridad y Salud en el Trabajo y al responsable del Sistema de Gestión de Seguridad y Salud en el Trabajo.</t>
  </si>
  <si>
    <t>IV ACTUAR</t>
  </si>
  <si>
    <t>ESTÁNDAR 7-MEJORAMIENTO (10%)</t>
  </si>
  <si>
    <t>E7.1 Estándar: Acciones preventivas y correctivas con base en los resultados del Sistema de Gestión de Seguridad y Salud en el Trabajo. (10%)</t>
  </si>
  <si>
    <t>7.1.1</t>
  </si>
  <si>
    <t>Definir acciones de Promoción y Prevención con base en los resultados del SG SST</t>
  </si>
  <si>
    <t>Decreto 1072/2015
Artículos:
2.2.4.6.33,
2.2.4.6.34</t>
  </si>
  <si>
    <t>La empresa garantiza que se definan e implementen las acciones preventivas y/o correctivas necesarias con base en los resultados de la supervisión, inspecciones, la medición de los indicadores del Sistema de Gestión de Seguridad y Salud en el Trabajo entre otros, y las recomendaciones del COPASST o Vigía.</t>
  </si>
  <si>
    <t>Solicitar la evidencia documental de la implementación de las acciones preventivas y/o correctivas provenientes de los resultados y/o recomendaciones, de conformidad con el criterio.</t>
  </si>
  <si>
    <t>7.1.2</t>
  </si>
  <si>
    <t>Toma de medidas preventivas, correctivas y de mejora</t>
  </si>
  <si>
    <t>Decreto 1072/2015
Artículos:
2.2.4.6.31. parágrafo,
2.2.4.6.33.,
2.2.4.6.34.</t>
  </si>
  <si>
    <t>Cuando después de la revisión por la Alta Dirección del Sistema de Gestión de Seguridad y Salud en el Trabajo se evidencia que las medidas de prevención y control relativas a los peligros y riesgos en Seguridad y Salud en el Trabajo son inadecuadas o pueden dejar de ser eficaces, la empresa toma las medidas correctivas, preventivas y/o de mejora para subsanar lo detectado.</t>
  </si>
  <si>
    <t>Solicitar la evidencia documental de las acciones correctivas, preventivas y/o de mejora que se implementaron según lo detectado en la revisión por la Alta Dirección del Sistema de Gestión de Seguridad y Salud en el Trabajo.</t>
  </si>
  <si>
    <t>7.1.3</t>
  </si>
  <si>
    <t>Ejecución de acciones preventivas, correctivas y de mejora de la investigación de incidentes, accidentes y enfermedad laboral</t>
  </si>
  <si>
    <t>Decreto 1072/2015
Artículos:
2.2.4.6.21 numeral 6,
2.2.4.6.22 numeral 5,
2.2.4.6.33,
2.2.4.6.34
Resolución 1401/2007 Artículo 12</t>
  </si>
  <si>
    <t>La empresa ejecuta las acciones preventivas, correctivas y de mejora que se plantean como resultado de la investigación de los accidentes y de los incidentes y la determinación de las causas básicas e inmediatas de las enfermedades laborales.</t>
  </si>
  <si>
    <t>Solicitar la evidencia documental de las acciones preventivas, correctivas y/o de mejora planteadas como resultado de las investigaciones y verificar si han sido efectivas.</t>
  </si>
  <si>
    <t>7.1.4</t>
  </si>
  <si>
    <t>Implementar medidas y acciones correctivas de autoridades y ARL</t>
  </si>
  <si>
    <t>Ley 1562/2012
Artículo 13
Decreto 1072/2015
Artículo 2.2.4.11.7</t>
  </si>
  <si>
    <t>Se implementan las medidas y acciones correctivas producto de requerimientos o recomendaciones de autoridades administrativas, así como de las Administradoras de Riesgos Laborales.</t>
  </si>
  <si>
    <t>Solicitar la evidencia documental de las acciones correctivas realizadas en respuesta a los
requerimientos o recomendaciones de las autoridades administrativas así como de las Administradoras de Riesgos Laborales.</t>
  </si>
  <si>
    <t>FIN</t>
  </si>
  <si>
    <t>Estándar</t>
  </si>
  <si>
    <t>Responsable</t>
  </si>
  <si>
    <t>Fundamentos y soportes de la efectividad de las acciones y actividades</t>
  </si>
  <si>
    <t>Estado de la Acción</t>
  </si>
  <si>
    <t>PLAN DE ACCIÓN</t>
  </si>
  <si>
    <t>Ver Criterio y Modo de Verificación</t>
  </si>
  <si>
    <t>% del Ciclo PHVA</t>
  </si>
  <si>
    <t>Observaciones</t>
  </si>
  <si>
    <t>CICLO PHVA</t>
  </si>
  <si>
    <t>Abierta</t>
  </si>
  <si>
    <t>Cerrada</t>
  </si>
  <si>
    <t>Actividad concreta a realizar</t>
  </si>
  <si>
    <t>Planear</t>
  </si>
  <si>
    <t>Hacer</t>
  </si>
  <si>
    <t>Verificar</t>
  </si>
  <si>
    <t>Actuar</t>
  </si>
  <si>
    <t>Recursos Financieros, Técnicos, Humanos y de otra índole para coordinar y desarrollar el SG SST</t>
  </si>
  <si>
    <t>Capacitación en SG SST</t>
  </si>
  <si>
    <t>Politica del SG SST</t>
  </si>
  <si>
    <t>Objetivos del SG SST</t>
  </si>
  <si>
    <t>Evaluación inicial del SG SST</t>
  </si>
  <si>
    <t>Plan de Trabajo</t>
  </si>
  <si>
    <t>Conservación de la documentación</t>
  </si>
  <si>
    <t>Rendición de cuentas</t>
  </si>
  <si>
    <t>Normatividad Vigente y Aplicable del SG SST</t>
  </si>
  <si>
    <t>Comunicación</t>
  </si>
  <si>
    <t>Adquisiciones</t>
  </si>
  <si>
    <t>Contratación</t>
  </si>
  <si>
    <t>Gestión del Cambio</t>
  </si>
  <si>
    <t xml:space="preserve">Condiciones de Salud en el Trabajo </t>
  </si>
  <si>
    <t>Registro, Reporte e Investigación de los incidentes, accidentes y enfermedades laborales</t>
  </si>
  <si>
    <t>Mecanismo de Vigilancia de las Condiciones de Salud de los Trabajadores</t>
  </si>
  <si>
    <t>Identificación de peligros, evaluación y valoración de riesgos.</t>
  </si>
  <si>
    <t>Plan de Prevención, Preparación ante Emergencias</t>
  </si>
  <si>
    <t>Gestión y Resultados del SG SST</t>
  </si>
  <si>
    <t>Descripción del Estándar</t>
  </si>
  <si>
    <t>Ciclo</t>
  </si>
  <si>
    <t>Descripción Estándar</t>
  </si>
  <si>
    <t>Item</t>
  </si>
  <si>
    <t>Valor</t>
  </si>
  <si>
    <t>Calificación</t>
  </si>
  <si>
    <t>Etiquetas de fila</t>
  </si>
  <si>
    <t>Total general</t>
  </si>
  <si>
    <t>Crítica</t>
  </si>
  <si>
    <t>Aceptable</t>
  </si>
  <si>
    <t>Moderadamente Aceptable</t>
  </si>
  <si>
    <t xml:space="preserve"> Moderadamente Aceptable</t>
  </si>
  <si>
    <t xml:space="preserve"> Aceptable</t>
  </si>
  <si>
    <t xml:space="preserve"> Crítica</t>
  </si>
  <si>
    <t>Ejecución</t>
  </si>
  <si>
    <t xml:space="preserve"> Ejecución</t>
  </si>
  <si>
    <t xml:space="preserve"> Calificación</t>
  </si>
  <si>
    <t xml:space="preserve"> %</t>
  </si>
  <si>
    <t>RESULTADOS POR ESTANDAR</t>
  </si>
  <si>
    <t>RESULTADOS POR CICLO</t>
  </si>
  <si>
    <t>Cumple</t>
  </si>
  <si>
    <t>x</t>
  </si>
  <si>
    <t>(en blanco)</t>
  </si>
  <si>
    <t>CRITERIOS QUE NO CUMPLE</t>
  </si>
  <si>
    <t>CRITERIOS QUE CUMPLE</t>
  </si>
  <si>
    <t>CRITERIOS QUE JUSTIFICA</t>
  </si>
  <si>
    <t>CRITERIOS QUE NO JUSTIFICA</t>
  </si>
  <si>
    <t>Fecha</t>
  </si>
  <si>
    <t>AUTOEVALUACIÓN 03</t>
  </si>
  <si>
    <t>AUTOEVALUACIÓN 05</t>
  </si>
  <si>
    <t>Fecha Realización</t>
  </si>
  <si>
    <t>Ver Autoevaluación</t>
  </si>
  <si>
    <t>Autoevaluaciones Realizadas</t>
  </si>
  <si>
    <t>Autoevaluación 2</t>
  </si>
  <si>
    <t>Autoevaluación 3</t>
  </si>
  <si>
    <t>Autoevaluación 4</t>
  </si>
  <si>
    <t>Autoevaluación 5</t>
  </si>
  <si>
    <t>Generar Autoevaluación</t>
  </si>
  <si>
    <t>ID</t>
  </si>
  <si>
    <t>Plan</t>
  </si>
  <si>
    <t>COMPARATIVO</t>
  </si>
  <si>
    <r>
      <rPr>
        <sz val="9"/>
        <color theme="1"/>
        <rFont val="Calibri"/>
        <family val="2"/>
        <scheme val="minor"/>
      </rPr>
      <t xml:space="preserve">
</t>
    </r>
    <r>
      <rPr>
        <sz val="9"/>
        <rFont val="Calibri"/>
        <family val="2"/>
        <scheme val="minor"/>
      </rPr>
      <t xml:space="preserve">La persona  que diseñe, ejecute   e implemente el Sistema de Gestion de Seguridad y Salud en el Trabajo tenga la formacion y cursos solicitada en los artículos 5 y 6 de la  Presente Resolución.  El diseño del sistema de Gestión de la Seguridad y Salud en el Trabajo, para empresas de diez (10) o menos trabajadores clasificadas en Riesgo I, II, III, podrá ser realizado por técnicos o tecnólogos en Seguridad y Salud en el trabajo o en alguna de sus áreas, con licencia vigente en Salud Ocupacional o Seguridad y Salud en el Trabajo que acrediten mínimo dos (2) años de experiencia en el desarrollo de actividades de Seguridad y Salud en el trabajo y que acrediten la aprobación del curso de capacitacion virtaul de cincuenta (50) horas. Para empresas de diez (10) o menos trabajadores clasificadas en Riesgo IV y V, podrá ser realizado por un Profesional en Salud Ocupacional o Seguridad y Salud en el Trabajo vigente que acrediten la aprobación del curso de capacitacion virtual de cincuenta (50) horas. La persona  que diseñe, ejecute   e implemente el Sistema de Gestion de Seguridad y Salud en el Trabajo tenga la formacion y cursos solicitada en los artículos 5 y 6 de la presente resolución.
</t>
    </r>
  </si>
  <si>
    <t>P - Recursos</t>
  </si>
  <si>
    <t>P - Gestión Integral del SG SST</t>
  </si>
  <si>
    <t>H - Gestión de la Salud</t>
  </si>
  <si>
    <t>H - Gestión de Peligros y Riesgos</t>
  </si>
  <si>
    <t>H - Gestión de Amenazas</t>
  </si>
  <si>
    <t>V - Verificación del SG SST</t>
  </si>
  <si>
    <t>A - Mejoramiento</t>
  </si>
  <si>
    <t>Avance Estándar Mínimo</t>
  </si>
  <si>
    <t xml:space="preserve">FECHA EVALUACIÓN: </t>
  </si>
  <si>
    <t>Fecha Evaluación</t>
  </si>
  <si>
    <t>Fecha Programada de Cierre</t>
  </si>
  <si>
    <t>Fecha de realización de la Actividad</t>
  </si>
  <si>
    <t>(Todas)</t>
  </si>
  <si>
    <t>La empresa asigno y documento  las responsabilidades especificas  en el Sistema de Gestion de Seguridad y Salud en el Trabajo a todos los niveles de la organización, para la implementacion y mejora continua del Sistema  de Gestion  de Seguridad y Salud en el Trabajo</t>
  </si>
  <si>
    <t>La empresa define y asigna los recursos financieros, humanos, técnicos y tecnológicos, requeridos para la implementación, mantenimiento y continuidad del Sistema de Gestión de Seguridad y Salud en el Trabajo.</t>
  </si>
  <si>
    <r>
      <t xml:space="preserve">Todos los trabajadores, independientemente de su forma de vinculación o contratación están afiliados al Sistema General de Riesgos Laborales y el pago de los aportes se realiza conforme a la normatividad y en la respectiva clase de riesgo.
</t>
    </r>
    <r>
      <rPr>
        <sz val="11"/>
        <color rgb="FFFF0000"/>
        <rFont val="Calibri"/>
        <family val="2"/>
        <scheme val="minor"/>
      </rPr>
      <t/>
    </r>
  </si>
  <si>
    <t>Si aplica, se tienen plenamente identificados los trabajadores que se dediquen en forma permanente al ejercicio de las actividades de alto riesgo establecidas en el Decreto 2090 de 2003 o de las normas que lo adicionen, modifiquen o complementen y se les esta cotizando el monto establecido en la norma al Sistema de Pensiones.
Verificar si la empresa con la asistencia de la Administradora de Riesgos Laborales esta cumpliendo con lo establecido en la presente resolucion para actividades de alto riesgo.</t>
  </si>
  <si>
    <t>La empresa cuenta, de acuerdo con el número de trabajadores con:
Vigía en Seguridad y salud en el Trabajo para empresas de menos de diez (10) de trabajadores.
Comité Paritario en Seguridad y Salud en el Trabajo para empresas de diez (10) o mas trabajadores.</t>
  </si>
  <si>
    <t>La empresa conformó el Comité de Convivencia  Laboral y este funciona de acuerdo con la normatividad vígente .</t>
  </si>
  <si>
    <t xml:space="preserve">Se cuenta  con un programa de capacitacion anual en promocion y prevención, que incluye los peligros/ riesgos prioritarios, extensivo a todos los niveles de la organización y el mismo se ejecuta. </t>
  </si>
  <si>
    <t>Los responsables del sistema de Gestion de Seguridad y Salud en el Trabajo cuentan con el certificado de aprobacion del curso de capacitacion virtual de cincuenta (50) horas definido por el Ministerio de Trabajo.</t>
  </si>
  <si>
    <t>La empresa realizó la evaluación  inicial del Sistema  de Gestion de Seguridad y Salud en el Trabajo, identificando las prioridades para estalecer el plan de trabajo anual o para la actualización del existente y fue realizada por el responsable de Sistema de Gestión de Seguridad y Salud en el Trabajo o si fue contratada, por la empresa con personal  externo con licencia en Salud Ocupacional  o Seguridad y Salud en el Trabajo o conforme, verificando que la persona que diseñe, ejecute o implemente el Sistema de Gestión de Seguridad y Salud en el Trabajo tenga la formacion y cursos solicitada en los artículos  5 y 6 de la presente resolución.</t>
  </si>
  <si>
    <t>La empresa cuenta con un sistema de archivo o retención documental, para los registros y documentos que soportan el Sistema de Gestión  en el Trabajo.</t>
  </si>
  <si>
    <t>La empresa define la matriz legal actualizada que contemple las normas del Sistema General de Riesgos Laborales aplicables a la empresa.</t>
  </si>
  <si>
    <t>La empresa estableció un procedimiento para la identificacion y evaluación de las especificaciones en Seguridad y Salud  en el trabajo, de las compras y adquisicion de productos y servicios, como por ejemplo los elementos de proteccion personal.</t>
  </si>
  <si>
    <t>La empresa incluye los aspectos de Seguridad y Salud  en el Trabajo en la evaluación y selección de proveedores y contratistas .</t>
  </si>
  <si>
    <t>La empresa dispone de un procedimiento para evaluar el impacto sobre la seguridad y salud en el trabajo que se pueda generar por cambios internos o externos.</t>
  </si>
  <si>
    <t>Hay como mínimo, la siguiente información actualizada de todos los trabajadores, del ultimo año: la descripción socio demografica de los trabajadores (edad, sexo, escolaridad, estado civil), la caracterizacion de sus condiciones de salud, la evaluacion y analisis de las estadisticas sobre la salud de los trabajadores tanto de origen laboral como común, y los resultados de las evaluaciones médicas ocupacionales.</t>
  </si>
  <si>
    <t>Estan definidas y se llevaron a cabo las actividades de medicina del trabajo, promocion y prevención, de conformidad con las prioridades que se identificaron  en el diagnóstico de las condiciones de salud de los trabajadores y los peligros/riesgos de intervencion prioritarios.</t>
  </si>
  <si>
    <t>Se realizan las evaluaciones médicas de acuerdo con la normatividad y los peligros  a los cuales se encuentre expuesto el trabajador.
Asi mismo, se tiene definida la frecuencia de las evaluacione médicas ocupacionales períodicas según tipo, magnitud, frecuencia de exposicion  a cada peligro, el estado de salud del trabajador, las recomendaciones de los sistemas de vigilancia epidemiologica y la legislacion vigente.
Los resultados de las evaluaciones médicas ocupacionales serán comnuicados por escrito al trabajador y constaran en su historia médica.</t>
  </si>
  <si>
    <t>La empresa debe tener la custodia de las historias clinicas a cargo de una institución prestadora de servicios en Seguridad y Salud en el Trabajo o del médico que practica los examenes laborales en la empresa.</t>
  </si>
  <si>
    <t>La empresa acata las restricciones y recomendaciónes médico laborales por parte de la Empresa Promotora de Salud (EPS) o Administradora de Riesgos Laborales (ARL) prescritas a los trabajadores para la realizacion de sus funciones.
Asi mismo y de ser necesario, se adecua el puesto de trabajo, se reubica al trabajador o realiza la redaptacion laboral.
Se anexa soportes de entrega a quienes califican en primera oportunidad y/o a las juntas de calificacion de invalidez los documentos que son responsabilidad del empleador que trata la norma para la calificacion de origen y porcentaje de la perdida de la capacidad laboral.</t>
  </si>
  <si>
    <t>Hay un programa para promover entre los trabajadores estilos de vida y entorno saludable, incluyendo campañas especificas  tendientes a la prevencion y el control de la farmaco dependencia, el alcoholismo y el tabaquismo, entre otros.</t>
  </si>
  <si>
    <t>En la sede hay suministro permanente de agua potable, servicios sanitarios y mecanismos para disponer excretas y basuras.</t>
  </si>
  <si>
    <t>La empresa mide la severidad de los accidentes de trabajo como minimo una vez al año y realiza la clasificacion del origen del peligro/riesgo que los generó (fisicos,químicos, biologicos, de seguridad, publicos, psicosociales, entre otros).</t>
  </si>
  <si>
    <t>La empresa mide la frecuencia de los accidentes e incidentes de trabajo y enfermedad laboral minimo una vez al año y realiza la clasificacion del origen del peligro/riesgo que los genero (fisicos, de quimicos, biologicos, seguridad, publicos, psicosociales, entre otro.)</t>
  </si>
  <si>
    <t xml:space="preserve">La empresa mide la mortalidad por accidentes de trabajo y enfermedades laborales como minimo una vez al año y realiza la clasificacion del origen del peligro/ riesgo que los genero (fisicos, quimicos, biologicos, de seguridad, publicos, psicosociales entre otros) </t>
  </si>
  <si>
    <t>La empresa mide la prevalencia de la enfermedad laboral como minimo una vez al año y realiza la clasificacion del origen del peligro/riesgo que lo genero (fisico, quimico, biologico, ergonomico o biomecanico, psicosocial entre otros)</t>
  </si>
  <si>
    <t>La empresa mide la incidencia de la enfermedad laboral como minimo una vez al año y realiza la clasificacion del origen del peligro/riesgo que la genero  (fisicos, quimicos, biologicos, ergonomicos o biomecanicos, psicosociales, entre otros)</t>
  </si>
  <si>
    <t>La empresa mide el ausentismo por enfermedad laboral y comun y por accidente de trabajo, como minimo una vez al año y realiza la clasificacion del origen del peligro/ riesgo que lo genero (fisicos, ergonomicos, o biomecanicos, quimicos, de seguridad, publicos, psicosociales, entre otros)</t>
  </si>
  <si>
    <t>Se implementen las medidas de prevencion y control con base en el resultado de la identificacion de peligros, la evaluacion y valoracion de los riesgos (fisicos, ergonomicos, biologicos, quimicos, de seguridad, publicos, psicosociales, entre otros), incluidos los prioritarios y estas se ejecutan acorde con el esquema de jerarquizacion , de ser factible priorizar la intervencion en la fuente y en el medio.</t>
  </si>
  <si>
    <t>Se realiza el mantenimiento  periodico de las instalaciones, equipos y herramientas, de acuerdo con los informes de las inspecciones o reportes de condiciones inseguas.</t>
  </si>
  <si>
    <t>Alcance de la auditoría de cumplimiento del Sistema de Gestión de Seguridad y Salud en el Trabajo.</t>
  </si>
  <si>
    <t>La Alta Dirección revisa una vez al año el Sistema de Gestión de Seguridad y Salud en el Trabajo; sus resultados son comunicados al Comité Paritario de Seguridad y Salud en el Trabajo o al Vigía de Seguridad y Salud en el Trabajo y al responsable del Sistema de Gestión de Seguridad y Salud en el Trabajo.</t>
  </si>
  <si>
    <t>Solicitar el documento consolidado que evidencie el cumplimiento de lo requerido en el criterio.</t>
  </si>
  <si>
    <t>Solicitar la evaluación inicial del Sistema de Gestion de Seguridad y Salud en el Trabajo. Mediante la matriz legal, matriz de peligros, identificación de amenazas, verificación  de controles, reporte de peligros, lista de asistencia a capacitaciones, analisis de puestos de trabajo, exámenes medicos iniciales y periódicos y seguimiento de indicadores, entre otros.</t>
  </si>
  <si>
    <t>Verificar  si se tienen identificados los trabajadores que se dedican en forma permanente al ejercicio de las actividades de alto riesgo de que trata el Decreto 2090 de 2003, conforme a la presente resolución. Si aplica.
Si no aplica se evalua con la mayor nota, que es 0,5%.</t>
  </si>
  <si>
    <t>Solicitar el soporte que contenga la asignacion y documentacion de las responsabilidades en Seguridad y Salud en el Trabajo.</t>
  </si>
  <si>
    <t>AUTOEVALUACIÓN 04</t>
  </si>
  <si>
    <t>AUTOEVALUACIÓN 02</t>
  </si>
  <si>
    <t>Hay un registro estadistico de los incidentes y de los accidentes de trabajo, asi como de las enfermedades laborales que ocurren; se analiza este registro y las conclusiones derivadas del estudio son usadas para el mejoramiento del Sistema de Gestion de Seguridad y Salud en el Trabajo.</t>
  </si>
  <si>
    <t>Solicitar los soportes que evidencien la entrega y rey reposición de Elementos de Protección Personal a los trabajadores.
Asi mismo verificar los soportes que den cuenta del cumplimiento del criterio por parte de los contratistas y subcontratistas.
Verificar los soportes que inciden la realización de la capacitación en el uso de Elementos de Protección Personal.
Establecer si hay documentos escritos o pruebas de la entrega de elementos de protección personal a  los trabajadores.</t>
  </si>
  <si>
    <t>Se les suministran a los trabajadores que lo requieran los Elementos de Protección Personal y se les reponen oportunamente conforme al desgaste y condiciones de uso de los mismos.
Se verifica que los contratistas y subcontratistas que tengan trabajadores realizando actividades en la empresa, en su proceso de producción o de prestación de servicios se les entrega los Elementos de Protección Personal y se hace reposición oportunamente conforme al desgaste y condiciones de uso de los mismos.
Se realiza la capacitación para el uso de los Elementos de Protección Personal</t>
  </si>
  <si>
    <t>ok</t>
  </si>
  <si>
    <t>Recursos Humanos administrativos y financieros</t>
  </si>
  <si>
    <t>MOSTHYE VICENTE MEDINA RODRIGUEZ</t>
  </si>
  <si>
    <t>1102720365-3</t>
  </si>
  <si>
    <t>1</t>
  </si>
  <si>
    <t>X</t>
  </si>
  <si>
    <t>REALIZADA</t>
  </si>
  <si>
    <t>V- Verificación del SGSST</t>
  </si>
  <si>
    <t>Contratación Responsable Seguridad y Salud en el Trabajo</t>
  </si>
  <si>
    <t>Actividad de Promocion y Prevencion</t>
  </si>
  <si>
    <t>Profesiograma</t>
  </si>
  <si>
    <t>Procedimiento Valoraciones Medicas</t>
  </si>
  <si>
    <t>Desarrollo de las valoraciones medicas ocupacionales</t>
  </si>
  <si>
    <t>Certificado Custodia de Historias Clinicas</t>
  </si>
  <si>
    <t>Aplicar las Recomendaciones establecidas por el medico laboral</t>
  </si>
  <si>
    <t>Implementación programa de estilos de vida saludables</t>
  </si>
  <si>
    <t>Cuenta con Servicios Publicos y Sanitarios</t>
  </si>
  <si>
    <t>Cuenta con Puntos Ecologicos y Rutas de Evacuacion de Residuos</t>
  </si>
  <si>
    <t>Procedimiento de Reporte de Accidentes de Trabajo y Enfermedad Laboral</t>
  </si>
  <si>
    <t>Procedimiento de Investigación de Accidentes de Trabajo y Enfermedad Laboral</t>
  </si>
  <si>
    <t>Implementación Formatos de registro y analisis estadisticos incidentes, ATEL</t>
  </si>
  <si>
    <t>medición de la severidad de los accidentes de trabajo como minimo una vez al año</t>
  </si>
  <si>
    <t>medición de la mortalidad por accidentes de trabajo y enfermedades laborales una vez al año</t>
  </si>
  <si>
    <t>Medición de la prevalencia de los incidentes, Accidentes de Trabajo y Enfermedad Laboral una vez al año</t>
  </si>
  <si>
    <t>medición la severidad de los accidentes de trabajo como minimo una vez al año</t>
  </si>
  <si>
    <t xml:space="preserve">mide la severidad de los accidentes de trabajo como minimo una vez al año </t>
  </si>
  <si>
    <t>Elaboración de la Matriz de Peligros con la participación de los trabajadores</t>
  </si>
  <si>
    <t>Según las actividades laborales contratadas que apliquen</t>
  </si>
  <si>
    <t>Priorización de los peligros y riesgos evaluados en la matriz de peligros</t>
  </si>
  <si>
    <t>implementar medidas de prevención y control / peligros</t>
  </si>
  <si>
    <t>verificar aplicación de las medidas prevención y control</t>
  </si>
  <si>
    <t>elaboración de procedimientos, instructivos, fichas, protocolos</t>
  </si>
  <si>
    <t>Inspección con el COPASST o Vigia</t>
  </si>
  <si>
    <t>Entrega de Elementos de Protección Personal - EPP, verificando con contratista y subcontratistas</t>
  </si>
  <si>
    <t>Brigada entranada y capacitada</t>
  </si>
  <si>
    <t>Planificación Auditorías con el COPASST</t>
  </si>
  <si>
    <t>realizar auditoría por lo menos una vez al año</t>
  </si>
  <si>
    <t>Establecer Indicadores de Estructura, Proceso y Resultado</t>
  </si>
  <si>
    <t>Revisar anual por la Alta Dirección, resultados y alcance de la auditoría</t>
  </si>
  <si>
    <t>Establecer las acciones de Promoción y Prevención con base en resultados del SG SST</t>
  </si>
  <si>
    <t xml:space="preserve"> Establecer las Medidas Correctivas, Preventivas y De Mejora</t>
  </si>
  <si>
    <t>Ejecutar las Acciones Correctivas, Preventivas y De Mejora de la Investigación de Incidentes, Accidentes de Trabajo y Enfermedad Laboral</t>
  </si>
  <si>
    <t>Dra. Rosa Maria Pedrozo (medico laboral)</t>
  </si>
  <si>
    <t>Sandra Valderrama (Ing. Industrial Especialista SST)</t>
  </si>
  <si>
    <t>Marluz Cabarcas (Fisioterapeuta Esp. SST)  Tatiana Consuegra (Psicologa Esp. SST)</t>
  </si>
  <si>
    <t>Empleador- Trabajadores</t>
  </si>
  <si>
    <t xml:space="preserve">Marluz Cabarcas (Fisioterapeuta Esp. SST)  </t>
  </si>
  <si>
    <t>Empleador</t>
  </si>
  <si>
    <t>Ing. Ambiental Erick Jimenez</t>
  </si>
  <si>
    <t>sandra Valderrama (Ing. Industrial Especialista SST)</t>
  </si>
  <si>
    <t>Laboratorio Licencia (si aplica)</t>
  </si>
  <si>
    <t>Realización del Mantenimiento periódico de instalaciones, equipos, máquinas, herramientas.</t>
  </si>
  <si>
    <t>Ing. Ind. Jair Diaz Sarmiento</t>
  </si>
  <si>
    <t>empleador</t>
  </si>
  <si>
    <t>Recursos humanos, Administrativos y financieros</t>
  </si>
  <si>
    <t>Procedimiento Valoraciones medicas Ocupacionales</t>
  </si>
  <si>
    <t>Soportes de realización de las actividades, actas, evidencias fotograficas</t>
  </si>
  <si>
    <t>Documento Profesiograma</t>
  </si>
  <si>
    <t>Certificados de Aptitud Laboral</t>
  </si>
  <si>
    <t>Certificado Historias Clinicas</t>
  </si>
  <si>
    <t>Documento recomendaciones establecidas, evidencias de la aplicación, actas y evidencias fotograficas</t>
  </si>
  <si>
    <t>Evidencias fotograficas, procedimientos, actas firmadas por los trabajadores</t>
  </si>
  <si>
    <t>Recibos de servicios publicos y sanitarios al dia</t>
  </si>
  <si>
    <t>Evidencias de la implementación del Plan de Gestión integral de residuos</t>
  </si>
  <si>
    <t>Documento Procedimiento de Reporte de Accidentes de Trabajo y Enfermedad Laboral</t>
  </si>
  <si>
    <t>Documento Procedimiento de Investigación de Accidentes de Trabajo y Enfermedad Laboral</t>
  </si>
  <si>
    <t>Formatos de registro y analisis estadisticos incidentes, ATEL</t>
  </si>
  <si>
    <t>documento medición de la severidad de los accidentes de trabajo como minimo una vez al año</t>
  </si>
  <si>
    <t>documento medición de la mortalidad por accidentes de trabajo y enfermedades laborales una vez al año</t>
  </si>
  <si>
    <t>Documento Medición de la prevalencia de los incidentes, Accidentes de Trabajo y Enfermedad Laboral una vez al año</t>
  </si>
  <si>
    <t>Documento medición la severidad de los accidentes de trabajo como minimo una vez al año</t>
  </si>
  <si>
    <t xml:space="preserve">documento mide la severidad de los accidentes de trabajo como minimo una vez al año </t>
  </si>
  <si>
    <t>Matriz de Peligros</t>
  </si>
  <si>
    <t>Cuando aplique</t>
  </si>
  <si>
    <t>Documento de adopción de las medidas de prevención y control/peligros</t>
  </si>
  <si>
    <t>Documento de verificación de aplicación de las medidas prevención y control</t>
  </si>
  <si>
    <t>documentos de procedimientos, instructivos, fichas, protocolos</t>
  </si>
  <si>
    <t>Documento de inspecciones</t>
  </si>
  <si>
    <t>Soportes de mantenimientos</t>
  </si>
  <si>
    <t>Soporte entrega de EPP</t>
  </si>
  <si>
    <t>Evidencias fotograficas, certificados de entrenamiento de brigadas de emergencias</t>
  </si>
  <si>
    <t>Documento de auditoria, procedimientos de auditoria, evidencias fotograficas</t>
  </si>
  <si>
    <t>Documento de aplicación de los indicadores estructura, proceso y resultado</t>
  </si>
  <si>
    <t>Documento de Revision anual por la Alta Dirección, resultados y alcance de la auditoría</t>
  </si>
  <si>
    <t>procedimiento de auditorias con el copasst</t>
  </si>
  <si>
    <t>Documento las acciones de Promoción y Prevención con base en resultados del SG SST</t>
  </si>
  <si>
    <t>Documento de las Medidas Correctivas, Preventivas y De Mejora</t>
  </si>
  <si>
    <t>Documento de la Ejecucion de las Acciones Correctivas, Preventivas y De Mejora de la Investigación de Incidentes, Accidentes de Trabajo y Enfermedad Laboral</t>
  </si>
  <si>
    <t>documento de las medidas y acciones correctivas de autoridades y ARL</t>
  </si>
  <si>
    <t>Contrato del Responsable SGSST</t>
  </si>
  <si>
    <t>Medición de la frecuencia de los incidentes, Accidentes de Trabajo y Enfermedad Laboral</t>
  </si>
  <si>
    <t>documento Medición de la frecuencia de los incidentes, Accidentes de Trabajo y Enfermedad Laboral</t>
  </si>
  <si>
    <t>2017</t>
  </si>
  <si>
    <t>30 de junio 2017</t>
  </si>
  <si>
    <t>mosthye</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</si>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</sst>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m/d/yyyy"/>
  </numFmts>
  <fonts count="42" x14ac:knownFonts="1">
    <font>
      <sz val="11"/>
      <color theme="1"/>
      <name val="Calibri"/>
      <family val="2"/>
      <scheme val="minor"/>
    </font>
    <font>
      <sz val="10"/>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sz val="16"/>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20"/>
      <color theme="1"/>
      <name val="Calibri"/>
      <family val="2"/>
      <scheme val="minor"/>
    </font>
    <font>
      <b/>
      <sz val="9"/>
      <color theme="1"/>
      <name val="Calibri"/>
      <family val="2"/>
      <scheme val="minor"/>
    </font>
    <font>
      <b/>
      <sz val="8"/>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sz val="18"/>
      <color theme="1"/>
      <name val="Arial"/>
      <family val="2"/>
    </font>
    <font>
      <sz val="7"/>
      <color theme="1"/>
      <name val="Times New Roman"/>
      <family val="1"/>
    </font>
    <font>
      <b/>
      <sz val="18"/>
      <color theme="0"/>
      <name val="Calibri"/>
      <family val="2"/>
      <scheme val="minor"/>
    </font>
    <font>
      <b/>
      <sz val="18"/>
      <color theme="0"/>
      <name val="Arial"/>
      <family val="2"/>
    </font>
    <font>
      <b/>
      <sz val="7"/>
      <color theme="0"/>
      <name val="Times New Roman"/>
      <family val="1"/>
    </font>
    <font>
      <b/>
      <sz val="16"/>
      <color theme="0"/>
      <name val="Calibri"/>
      <family val="2"/>
      <scheme val="minor"/>
    </font>
    <font>
      <sz val="11"/>
      <name val="Calibri"/>
      <family val="2"/>
      <scheme val="minor"/>
    </font>
    <font>
      <b/>
      <sz val="22"/>
      <color theme="1"/>
      <name val="Calibri"/>
      <family val="2"/>
      <scheme val="minor"/>
    </font>
    <font>
      <sz val="22"/>
      <color theme="1"/>
      <name val="Calibri"/>
      <family val="2"/>
      <scheme val="minor"/>
    </font>
    <font>
      <b/>
      <sz val="26"/>
      <color theme="1"/>
      <name val="Calibri"/>
      <family val="2"/>
      <scheme val="minor"/>
    </font>
    <font>
      <sz val="9"/>
      <color theme="1"/>
      <name val="Calibri"/>
      <family val="2"/>
      <scheme val="minor"/>
    </font>
    <font>
      <sz val="11"/>
      <color rgb="FFFF0000"/>
      <name val="Calibri"/>
      <family val="2"/>
      <scheme val="minor"/>
    </font>
    <font>
      <b/>
      <sz val="26"/>
      <name val="Calibri"/>
      <family val="2"/>
      <scheme val="minor"/>
    </font>
    <font>
      <b/>
      <sz val="11"/>
      <name val="Calibri"/>
      <family val="2"/>
      <scheme val="minor"/>
    </font>
    <font>
      <b/>
      <sz val="11"/>
      <color rgb="FF000000"/>
      <name val="Calibri"/>
      <family val="2"/>
      <scheme val="minor"/>
    </font>
    <font>
      <sz val="10"/>
      <color theme="1"/>
      <name val="Calibri"/>
      <family val="2"/>
    </font>
    <font>
      <b/>
      <sz val="14"/>
      <color theme="0" tint="-0.14999847407452621"/>
      <name val="Calibri"/>
      <family val="2"/>
      <scheme val="minor"/>
    </font>
    <font>
      <b/>
      <sz val="14"/>
      <color indexed="9"/>
      <name val="Calibri"/>
      <family val="2"/>
    </font>
    <font>
      <b/>
      <sz val="14"/>
      <name val="Calibri"/>
      <family val="2"/>
    </font>
    <font>
      <sz val="9"/>
      <name val="Calibri"/>
      <family val="2"/>
      <scheme val="minor"/>
    </font>
    <font>
      <b/>
      <sz val="9"/>
      <name val="Calibri"/>
      <family val="2"/>
      <scheme val="minor"/>
    </font>
    <font>
      <b/>
      <sz val="14"/>
      <name val="Calibri"/>
      <family val="2"/>
      <scheme val="minor"/>
    </font>
    <font>
      <sz val="10"/>
      <name val="Calibri"/>
      <family val="2"/>
      <scheme val="minor"/>
    </font>
    <font>
      <b/>
      <sz val="12"/>
      <name val="Calibri"/>
      <family val="2"/>
      <scheme val="minor"/>
    </font>
  </fonts>
  <fills count="1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4" tint="0.59999389629810485"/>
        <bgColor indexed="64"/>
      </patternFill>
    </fill>
    <fill>
      <patternFill patternType="solid">
        <fgColor rgb="FFFFC000"/>
        <bgColor indexed="64"/>
      </patternFill>
    </fill>
    <fill>
      <patternFill patternType="solid">
        <fgColor rgb="FF00FF00"/>
        <bgColor indexed="64"/>
      </patternFill>
    </fill>
    <fill>
      <patternFill patternType="solid">
        <fgColor indexed="10"/>
        <bgColor indexed="64"/>
      </patternFill>
    </fill>
    <fill>
      <patternFill patternType="solid">
        <fgColor theme="8" tint="-0.249977111117893"/>
        <bgColor indexed="64"/>
      </patternFill>
    </fill>
    <fill>
      <patternFill patternType="solid">
        <fgColor theme="3" tint="0.59999389629810485"/>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auto="1"/>
      </top>
      <bottom style="thin">
        <color auto="1"/>
      </bottom>
      <diagonal/>
    </border>
    <border>
      <left style="thin">
        <color auto="1"/>
      </left>
      <right style="thin">
        <color auto="1"/>
      </right>
      <top style="thin">
        <color auto="1"/>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9" fontId="12" fillId="0" borderId="0" applyFont="0" applyFill="0" applyBorder="0" applyAlignment="0" applyProtection="0"/>
    <xf numFmtId="0" fontId="33" fillId="0" borderId="0"/>
  </cellStyleXfs>
  <cellXfs count="439">
    <xf numFmtId="0" fontId="0" fillId="0" borderId="0" xfId="0"/>
    <xf numFmtId="0" fontId="0" fillId="0" borderId="0" xfId="0" applyAlignment="1">
      <alignment vertical="center"/>
    </xf>
    <xf numFmtId="0" fontId="0" fillId="0" borderId="1" xfId="0" applyBorder="1"/>
    <xf numFmtId="0" fontId="0" fillId="0" borderId="1" xfId="0" applyBorder="1" applyAlignment="1">
      <alignment vertical="center" wrapText="1"/>
    </xf>
    <xf numFmtId="0" fontId="0" fillId="0" borderId="1" xfId="0" applyFill="1" applyBorder="1" applyAlignment="1">
      <alignment wrapText="1"/>
    </xf>
    <xf numFmtId="0" fontId="0" fillId="0" borderId="1" xfId="0" applyBorder="1" applyAlignment="1">
      <alignment vertical="center"/>
    </xf>
    <xf numFmtId="0" fontId="0" fillId="0" borderId="1" xfId="0" applyBorder="1" applyAlignment="1">
      <alignment wrapText="1"/>
    </xf>
    <xf numFmtId="0" fontId="0" fillId="0" borderId="2" xfId="0" applyBorder="1"/>
    <xf numFmtId="0" fontId="0" fillId="0" borderId="8" xfId="0" applyBorder="1"/>
    <xf numFmtId="0" fontId="0" fillId="0" borderId="11" xfId="0" applyBorder="1"/>
    <xf numFmtId="0" fontId="0" fillId="0" borderId="7" xfId="0" applyBorder="1"/>
    <xf numFmtId="0" fontId="0" fillId="0" borderId="8" xfId="0" applyFill="1" applyBorder="1" applyAlignment="1">
      <alignment vertical="center" wrapText="1"/>
    </xf>
    <xf numFmtId="0" fontId="0" fillId="0" borderId="9" xfId="0" applyBorder="1"/>
    <xf numFmtId="0" fontId="1" fillId="0" borderId="9" xfId="0" applyFont="1" applyBorder="1" applyAlignment="1">
      <alignment wrapText="1"/>
    </xf>
    <xf numFmtId="0" fontId="0" fillId="0" borderId="9" xfId="0" applyBorder="1" applyAlignment="1">
      <alignment vertical="center"/>
    </xf>
    <xf numFmtId="0" fontId="0" fillId="0" borderId="9" xfId="0" applyBorder="1" applyAlignment="1">
      <alignment wrapText="1"/>
    </xf>
    <xf numFmtId="0" fontId="0" fillId="0" borderId="10" xfId="0" applyBorder="1"/>
    <xf numFmtId="0" fontId="0" fillId="0" borderId="11" xfId="0" applyBorder="1" applyAlignment="1">
      <alignment wrapText="1"/>
    </xf>
    <xf numFmtId="0" fontId="0" fillId="0" borderId="8" xfId="0" applyFill="1" applyBorder="1" applyAlignment="1">
      <alignment wrapText="1"/>
    </xf>
    <xf numFmtId="0" fontId="0" fillId="0" borderId="11" xfId="0" applyFill="1" applyBorder="1" applyAlignment="1">
      <alignment wrapText="1"/>
    </xf>
    <xf numFmtId="0" fontId="5" fillId="3" borderId="3" xfId="0" applyFont="1" applyFill="1" applyBorder="1" applyAlignment="1">
      <alignment horizontal="center"/>
    </xf>
    <xf numFmtId="0" fontId="3" fillId="0" borderId="31" xfId="0" applyFont="1" applyBorder="1"/>
    <xf numFmtId="0" fontId="3" fillId="0" borderId="32" xfId="0" applyFont="1" applyBorder="1"/>
    <xf numFmtId="0" fontId="3" fillId="0" borderId="30" xfId="0" applyFont="1" applyBorder="1"/>
    <xf numFmtId="0" fontId="3" fillId="0" borderId="0" xfId="0" applyFont="1"/>
    <xf numFmtId="0" fontId="0" fillId="3" borderId="8" xfId="0" applyFill="1" applyBorder="1" applyAlignment="1">
      <alignment wrapText="1"/>
    </xf>
    <xf numFmtId="0" fontId="0" fillId="3" borderId="1" xfId="0" applyFill="1" applyBorder="1" applyAlignment="1">
      <alignment wrapText="1"/>
    </xf>
    <xf numFmtId="0" fontId="1" fillId="3" borderId="11" xfId="0" applyFont="1" applyFill="1" applyBorder="1" applyAlignment="1">
      <alignment wrapText="1"/>
    </xf>
    <xf numFmtId="0" fontId="1" fillId="3" borderId="1" xfId="0" applyFont="1" applyFill="1" applyBorder="1" applyAlignment="1">
      <alignment wrapText="1"/>
    </xf>
    <xf numFmtId="0" fontId="0" fillId="3" borderId="11" xfId="0" applyFill="1" applyBorder="1" applyAlignment="1">
      <alignment wrapText="1"/>
    </xf>
    <xf numFmtId="0" fontId="1" fillId="3" borderId="8" xfId="0" applyFont="1" applyFill="1" applyBorder="1" applyAlignment="1">
      <alignment wrapText="1"/>
    </xf>
    <xf numFmtId="0" fontId="0" fillId="3" borderId="1" xfId="0" applyFont="1" applyFill="1" applyBorder="1" applyAlignment="1">
      <alignment wrapText="1"/>
    </xf>
    <xf numFmtId="0" fontId="0" fillId="3" borderId="11" xfId="0" applyFill="1" applyBorder="1" applyAlignment="1">
      <alignment vertical="center" wrapText="1"/>
    </xf>
    <xf numFmtId="0" fontId="10" fillId="3" borderId="21" xfId="0" applyFont="1" applyFill="1" applyBorder="1" applyAlignment="1">
      <alignment horizontal="center" vertical="center"/>
    </xf>
    <xf numFmtId="0" fontId="10" fillId="3" borderId="25" xfId="0" applyFont="1" applyFill="1" applyBorder="1" applyAlignment="1">
      <alignment horizontal="center" vertical="center" wrapText="1"/>
    </xf>
    <xf numFmtId="0" fontId="0" fillId="0" borderId="0" xfId="0" applyAlignment="1">
      <alignment horizontal="center" vertical="center"/>
    </xf>
    <xf numFmtId="0" fontId="3" fillId="0" borderId="32" xfId="0" applyFont="1" applyBorder="1" applyAlignment="1">
      <alignment horizontal="center" vertical="center"/>
    </xf>
    <xf numFmtId="0" fontId="0" fillId="0" borderId="11" xfId="0" applyFill="1" applyBorder="1" applyAlignment="1">
      <alignment vertical="center" wrapText="1"/>
    </xf>
    <xf numFmtId="0" fontId="4" fillId="3" borderId="29" xfId="0" applyFont="1" applyFill="1"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0" fillId="0" borderId="24" xfId="0" applyFill="1" applyBorder="1" applyAlignment="1">
      <alignment horizontal="center" vertical="center"/>
    </xf>
    <xf numFmtId="0" fontId="0" fillId="3" borderId="22" xfId="0" applyFill="1" applyBorder="1" applyAlignment="1">
      <alignment horizontal="center" vertical="center"/>
    </xf>
    <xf numFmtId="0" fontId="0" fillId="3" borderId="24" xfId="0" applyFill="1" applyBorder="1" applyAlignment="1">
      <alignment horizontal="center" vertical="center"/>
    </xf>
    <xf numFmtId="0" fontId="0" fillId="3" borderId="23" xfId="0" applyFill="1" applyBorder="1" applyAlignment="1">
      <alignment horizontal="center" vertical="center"/>
    </xf>
    <xf numFmtId="0" fontId="0" fillId="0" borderId="38" xfId="0" applyBorder="1" applyAlignment="1">
      <alignment horizontal="center" vertic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3" fillId="0" borderId="0" xfId="0" applyFont="1" applyBorder="1"/>
    <xf numFmtId="0" fontId="3" fillId="0" borderId="0" xfId="0" applyFont="1" applyBorder="1" applyAlignment="1">
      <alignment horizontal="center" vertical="center"/>
    </xf>
    <xf numFmtId="0" fontId="17" fillId="6" borderId="37" xfId="0" applyFont="1" applyFill="1" applyBorder="1" applyAlignment="1">
      <alignment horizontal="left" vertical="center" indent="15"/>
    </xf>
    <xf numFmtId="0" fontId="0" fillId="6" borderId="43" xfId="0" applyFill="1" applyBorder="1"/>
    <xf numFmtId="0" fontId="0" fillId="6" borderId="43" xfId="0" applyFill="1" applyBorder="1" applyAlignment="1">
      <alignment horizontal="center" vertical="center"/>
    </xf>
    <xf numFmtId="0" fontId="0" fillId="6" borderId="44" xfId="0" applyFill="1" applyBorder="1"/>
    <xf numFmtId="0" fontId="18" fillId="6" borderId="34" xfId="0" applyFont="1" applyFill="1" applyBorder="1" applyAlignment="1">
      <alignment horizontal="left" vertical="center" indent="15"/>
    </xf>
    <xf numFmtId="0" fontId="0" fillId="6" borderId="0" xfId="0" applyFill="1" applyBorder="1"/>
    <xf numFmtId="0" fontId="0" fillId="6" borderId="0" xfId="0" applyFill="1" applyBorder="1" applyAlignment="1">
      <alignment horizontal="center" vertical="center"/>
    </xf>
    <xf numFmtId="0" fontId="0" fillId="6" borderId="25" xfId="0" applyFill="1" applyBorder="1"/>
    <xf numFmtId="0" fontId="18" fillId="6" borderId="35" xfId="0" applyFont="1" applyFill="1" applyBorder="1" applyAlignment="1">
      <alignment horizontal="left" vertical="center" indent="15"/>
    </xf>
    <xf numFmtId="0" fontId="0" fillId="6" borderId="45" xfId="0" applyFill="1" applyBorder="1"/>
    <xf numFmtId="0" fontId="0" fillId="6" borderId="45" xfId="0" applyFill="1" applyBorder="1" applyAlignment="1">
      <alignment horizontal="center" vertical="center"/>
    </xf>
    <xf numFmtId="0" fontId="0" fillId="6" borderId="16" xfId="0" applyFill="1" applyBorder="1"/>
    <xf numFmtId="0" fontId="17" fillId="5" borderId="37" xfId="0" applyFont="1" applyFill="1" applyBorder="1" applyAlignment="1">
      <alignment horizontal="left" vertical="center" indent="15"/>
    </xf>
    <xf numFmtId="0" fontId="0" fillId="5" borderId="43" xfId="0" applyFill="1" applyBorder="1"/>
    <xf numFmtId="0" fontId="0" fillId="5" borderId="43" xfId="0" applyFill="1" applyBorder="1" applyAlignment="1">
      <alignment horizontal="center" vertical="center"/>
    </xf>
    <xf numFmtId="0" fontId="0" fillId="5" borderId="44" xfId="0" applyFill="1" applyBorder="1"/>
    <xf numFmtId="0" fontId="18" fillId="5" borderId="34" xfId="0" applyFont="1" applyFill="1" applyBorder="1" applyAlignment="1">
      <alignment horizontal="left" vertical="center" indent="15"/>
    </xf>
    <xf numFmtId="0" fontId="0" fillId="5" borderId="0" xfId="0" applyFill="1" applyBorder="1"/>
    <xf numFmtId="0" fontId="0" fillId="5" borderId="0" xfId="0" applyFill="1" applyBorder="1" applyAlignment="1">
      <alignment horizontal="center" vertical="center"/>
    </xf>
    <xf numFmtId="0" fontId="0" fillId="5" borderId="25" xfId="0" applyFill="1" applyBorder="1"/>
    <xf numFmtId="0" fontId="18" fillId="5" borderId="35" xfId="0" applyFont="1" applyFill="1" applyBorder="1" applyAlignment="1">
      <alignment horizontal="left" vertical="center" indent="15"/>
    </xf>
    <xf numFmtId="0" fontId="0" fillId="5" borderId="45" xfId="0" applyFill="1" applyBorder="1"/>
    <xf numFmtId="0" fontId="0" fillId="5" borderId="45" xfId="0" applyFill="1" applyBorder="1" applyAlignment="1">
      <alignment horizontal="center" vertical="center"/>
    </xf>
    <xf numFmtId="0" fontId="0" fillId="5" borderId="16" xfId="0" applyFill="1" applyBorder="1"/>
    <xf numFmtId="0" fontId="20" fillId="4" borderId="37" xfId="0" applyFont="1" applyFill="1" applyBorder="1" applyAlignment="1">
      <alignment horizontal="left" vertical="center" indent="15"/>
    </xf>
    <xf numFmtId="0" fontId="14" fillId="4" borderId="43" xfId="0" applyFont="1" applyFill="1" applyBorder="1"/>
    <xf numFmtId="0" fontId="14" fillId="4" borderId="43" xfId="0" applyFont="1" applyFill="1" applyBorder="1" applyAlignment="1">
      <alignment horizontal="center" vertical="center"/>
    </xf>
    <xf numFmtId="0" fontId="14" fillId="4" borderId="44" xfId="0" applyFont="1" applyFill="1" applyBorder="1"/>
    <xf numFmtId="0" fontId="14" fillId="4" borderId="0" xfId="0" applyFont="1" applyFill="1" applyBorder="1"/>
    <xf numFmtId="0" fontId="14" fillId="4" borderId="0" xfId="0" applyFont="1" applyFill="1" applyBorder="1" applyAlignment="1">
      <alignment horizontal="center" vertical="center"/>
    </xf>
    <xf numFmtId="0" fontId="14" fillId="4" borderId="25" xfId="0" applyFont="1" applyFill="1" applyBorder="1"/>
    <xf numFmtId="0" fontId="14" fillId="4" borderId="45" xfId="0" applyFont="1" applyFill="1" applyBorder="1"/>
    <xf numFmtId="0" fontId="14" fillId="4" borderId="45" xfId="0" applyFont="1" applyFill="1" applyBorder="1" applyAlignment="1">
      <alignment horizontal="center" vertical="center"/>
    </xf>
    <xf numFmtId="0" fontId="14" fillId="4" borderId="16" xfId="0" applyFont="1" applyFill="1" applyBorder="1"/>
    <xf numFmtId="0" fontId="13" fillId="4" borderId="43" xfId="0" applyFont="1" applyFill="1" applyBorder="1"/>
    <xf numFmtId="0" fontId="21" fillId="4" borderId="34" xfId="0" applyFont="1" applyFill="1" applyBorder="1" applyAlignment="1">
      <alignment horizontal="left" vertical="center" indent="15"/>
    </xf>
    <xf numFmtId="0" fontId="13" fillId="4" borderId="0" xfId="0" applyFont="1" applyFill="1" applyBorder="1"/>
    <xf numFmtId="0" fontId="21" fillId="4" borderId="35" xfId="0" applyFont="1" applyFill="1" applyBorder="1" applyAlignment="1">
      <alignment horizontal="left" vertical="center" indent="15"/>
    </xf>
    <xf numFmtId="0" fontId="13" fillId="4" borderId="45" xfId="0" applyFont="1" applyFill="1" applyBorder="1"/>
    <xf numFmtId="0" fontId="0" fillId="0" borderId="0" xfId="0" applyAlignment="1">
      <alignment vertical="top" wrapText="1"/>
    </xf>
    <xf numFmtId="0" fontId="10" fillId="0" borderId="1" xfId="0" applyFont="1" applyBorder="1" applyAlignment="1">
      <alignment horizontal="center" vertical="center" wrapText="1"/>
    </xf>
    <xf numFmtId="164" fontId="2" fillId="0" borderId="1" xfId="1" applyNumberFormat="1" applyFont="1" applyBorder="1" applyAlignment="1">
      <alignment horizontal="center" vertical="center" wrapText="1"/>
    </xf>
    <xf numFmtId="10" fontId="2" fillId="0" borderId="1" xfId="0" applyNumberFormat="1" applyFont="1" applyBorder="1" applyAlignment="1">
      <alignment horizontal="center" vertical="center" wrapText="1"/>
    </xf>
    <xf numFmtId="0" fontId="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wrapText="1"/>
    </xf>
    <xf numFmtId="0" fontId="2" fillId="0" borderId="2" xfId="0" applyFont="1" applyBorder="1" applyAlignment="1">
      <alignment horizontal="center" vertical="center" wrapText="1"/>
    </xf>
    <xf numFmtId="0" fontId="0" fillId="0" borderId="1" xfId="0" applyFill="1" applyBorder="1" applyAlignment="1">
      <alignment horizontal="center" vertical="center" wrapText="1"/>
    </xf>
    <xf numFmtId="0" fontId="0" fillId="0" borderId="0" xfId="0" applyFill="1"/>
    <xf numFmtId="164" fontId="0" fillId="0" borderId="1" xfId="0" applyNumberFormat="1" applyFill="1" applyBorder="1" applyAlignment="1">
      <alignment horizontal="center" vertical="center" wrapText="1"/>
    </xf>
    <xf numFmtId="10" fontId="0" fillId="0" borderId="1" xfId="0" applyNumberFormat="1" applyFill="1" applyBorder="1" applyAlignment="1">
      <alignment horizontal="center" vertical="center" wrapText="1"/>
    </xf>
    <xf numFmtId="164" fontId="0" fillId="0" borderId="1" xfId="0" applyNumberFormat="1" applyFont="1" applyBorder="1" applyAlignment="1">
      <alignment horizontal="center" vertical="center" wrapText="1"/>
    </xf>
    <xf numFmtId="164" fontId="0" fillId="0" borderId="1" xfId="1" applyNumberFormat="1" applyFont="1" applyBorder="1" applyAlignment="1">
      <alignment horizontal="center" vertical="center" wrapText="1"/>
    </xf>
    <xf numFmtId="0" fontId="15" fillId="0" borderId="1" xfId="0" applyFont="1" applyBorder="1" applyAlignment="1">
      <alignment horizontal="center" vertical="center" wrapText="1"/>
    </xf>
    <xf numFmtId="0" fontId="0" fillId="0" borderId="1" xfId="0" applyFill="1" applyBorder="1" applyAlignment="1">
      <alignment horizontal="center" wrapText="1"/>
    </xf>
    <xf numFmtId="0" fontId="28" fillId="0" borderId="1" xfId="0" applyFont="1" applyFill="1" applyBorder="1" applyAlignment="1">
      <alignment horizontal="center" vertical="center" wrapText="1"/>
    </xf>
    <xf numFmtId="10" fontId="0" fillId="0" borderId="1" xfId="0" applyNumberFormat="1" applyBorder="1" applyAlignment="1">
      <alignment horizontal="center" wrapText="1"/>
    </xf>
    <xf numFmtId="0" fontId="24" fillId="0" borderId="1" xfId="0" applyFont="1" applyFill="1" applyBorder="1" applyAlignment="1">
      <alignment horizontal="center" vertical="center" wrapText="1"/>
    </xf>
    <xf numFmtId="0" fontId="31" fillId="0" borderId="1" xfId="0" applyFont="1" applyBorder="1" applyAlignment="1">
      <alignment horizontal="center" vertical="center" wrapText="1"/>
    </xf>
    <xf numFmtId="9" fontId="0" fillId="0" borderId="1" xfId="0" applyNumberFormat="1" applyFill="1" applyBorder="1" applyAlignment="1">
      <alignment horizontal="center" wrapText="1"/>
    </xf>
    <xf numFmtId="10" fontId="0" fillId="0" borderId="1" xfId="0" applyNumberFormat="1" applyFill="1" applyBorder="1" applyAlignment="1">
      <alignment horizontal="center" wrapText="1"/>
    </xf>
    <xf numFmtId="0" fontId="0" fillId="0" borderId="0" xfId="0" applyAlignment="1">
      <alignment horizontal="center" wrapText="1"/>
    </xf>
    <xf numFmtId="10" fontId="0" fillId="0" borderId="0" xfId="0" applyNumberFormat="1" applyAlignment="1">
      <alignment horizontal="center" wrapText="1"/>
    </xf>
    <xf numFmtId="0" fontId="0" fillId="5" borderId="0" xfId="0" applyFill="1" applyAlignment="1">
      <alignment horizontal="center" wrapText="1"/>
    </xf>
    <xf numFmtId="0" fontId="0" fillId="0" borderId="0" xfId="0" applyAlignment="1">
      <alignment wrapText="1"/>
    </xf>
    <xf numFmtId="0" fontId="2" fillId="0" borderId="0" xfId="0" applyFont="1"/>
    <xf numFmtId="0" fontId="4" fillId="3" borderId="32" xfId="0" applyFont="1" applyFill="1" applyBorder="1" applyAlignment="1">
      <alignment wrapText="1"/>
    </xf>
    <xf numFmtId="0" fontId="4" fillId="3" borderId="30" xfId="0" applyFont="1" applyFill="1" applyBorder="1" applyAlignment="1">
      <alignment wrapText="1"/>
    </xf>
    <xf numFmtId="0" fontId="4" fillId="3" borderId="16" xfId="0" applyFont="1" applyFill="1" applyBorder="1" applyAlignment="1">
      <alignment horizontal="center"/>
    </xf>
    <xf numFmtId="0" fontId="4" fillId="3" borderId="45" xfId="0" applyFont="1" applyFill="1" applyBorder="1" applyAlignment="1">
      <alignment horizontal="left"/>
    </xf>
    <xf numFmtId="0" fontId="0" fillId="0" borderId="0" xfId="0" applyFill="1" applyBorder="1"/>
    <xf numFmtId="0" fontId="2" fillId="0" borderId="0" xfId="0" applyFont="1" applyFill="1" applyBorder="1"/>
    <xf numFmtId="0" fontId="0" fillId="0" borderId="0" xfId="0" applyFill="1" applyBorder="1" applyAlignment="1">
      <alignment horizontal="center" vertical="center"/>
    </xf>
    <xf numFmtId="0" fontId="4" fillId="0" borderId="37" xfId="0" applyFont="1" applyFill="1" applyBorder="1" applyAlignment="1">
      <alignment horizontal="center" wrapText="1"/>
    </xf>
    <xf numFmtId="0" fontId="4" fillId="0" borderId="43" xfId="0" applyFont="1" applyFill="1" applyBorder="1" applyAlignment="1">
      <alignment horizontal="center" wrapText="1"/>
    </xf>
    <xf numFmtId="0" fontId="34" fillId="0" borderId="43" xfId="0" applyFont="1" applyFill="1" applyBorder="1" applyAlignment="1">
      <alignment wrapText="1"/>
    </xf>
    <xf numFmtId="0" fontId="4" fillId="0" borderId="43" xfId="0" applyFont="1" applyFill="1" applyBorder="1" applyAlignment="1">
      <alignment wrapText="1"/>
    </xf>
    <xf numFmtId="0" fontId="4" fillId="0" borderId="43" xfId="0" applyFont="1" applyFill="1" applyBorder="1" applyAlignment="1">
      <alignment horizontal="center" vertical="center"/>
    </xf>
    <xf numFmtId="0" fontId="3" fillId="0" borderId="43" xfId="0" applyFont="1" applyFill="1" applyBorder="1" applyAlignment="1">
      <alignment horizontal="center"/>
    </xf>
    <xf numFmtId="2" fontId="0" fillId="0" borderId="22" xfId="0" applyNumberFormat="1" applyBorder="1" applyAlignment="1">
      <alignment horizontal="center" vertical="center"/>
    </xf>
    <xf numFmtId="2" fontId="0" fillId="0" borderId="23" xfId="0" applyNumberFormat="1" applyBorder="1" applyAlignment="1">
      <alignment horizontal="center" vertical="center"/>
    </xf>
    <xf numFmtId="2" fontId="0" fillId="0" borderId="24" xfId="0" applyNumberFormat="1" applyBorder="1" applyAlignment="1">
      <alignment horizontal="center" vertical="center"/>
    </xf>
    <xf numFmtId="0" fontId="0" fillId="0" borderId="0" xfId="0" pivotButton="1"/>
    <xf numFmtId="0" fontId="0" fillId="0" borderId="0" xfId="0" applyAlignment="1">
      <alignment horizontal="left"/>
    </xf>
    <xf numFmtId="0" fontId="0" fillId="0" borderId="0" xfId="0" applyNumberFormat="1"/>
    <xf numFmtId="164" fontId="0" fillId="0" borderId="0" xfId="0" applyNumberFormat="1"/>
    <xf numFmtId="0" fontId="0" fillId="0" borderId="0" xfId="0" pivotButton="1" applyAlignment="1">
      <alignment horizontal="center" vertical="center" wrapText="1"/>
    </xf>
    <xf numFmtId="0" fontId="0" fillId="4" borderId="0" xfId="0" applyFill="1" applyAlignment="1">
      <alignment horizontal="center" vertical="center" wrapText="1"/>
    </xf>
    <xf numFmtId="0" fontId="24" fillId="5" borderId="0" xfId="0" applyFont="1" applyFill="1" applyAlignment="1">
      <alignment horizontal="center" vertical="center" wrapText="1"/>
    </xf>
    <xf numFmtId="0" fontId="24" fillId="10" borderId="0" xfId="0" applyFont="1" applyFill="1" applyAlignment="1">
      <alignment horizontal="center" vertical="center" wrapText="1"/>
    </xf>
    <xf numFmtId="0" fontId="0" fillId="0" borderId="0" xfId="0" applyAlignment="1">
      <alignment horizontal="left" indent="1"/>
    </xf>
    <xf numFmtId="0" fontId="0" fillId="0" borderId="0" xfId="0" applyAlignment="1">
      <alignment horizontal="left" indent="2"/>
    </xf>
    <xf numFmtId="14" fontId="0" fillId="0" borderId="1" xfId="0" applyNumberFormat="1" applyBorder="1"/>
    <xf numFmtId="0" fontId="4" fillId="3" borderId="29" xfId="0" applyFont="1" applyFill="1" applyBorder="1" applyAlignment="1">
      <alignment horizontal="center" vertical="center"/>
    </xf>
    <xf numFmtId="0" fontId="2" fillId="0" borderId="0" xfId="0" applyFont="1" applyAlignment="1">
      <alignment horizontal="center"/>
    </xf>
    <xf numFmtId="0" fontId="4" fillId="3" borderId="30" xfId="0" applyFont="1" applyFill="1" applyBorder="1" applyAlignment="1">
      <alignment horizontal="center"/>
    </xf>
    <xf numFmtId="0" fontId="4" fillId="3" borderId="3" xfId="0" applyFont="1" applyFill="1" applyBorder="1" applyAlignment="1">
      <alignment horizontal="left"/>
    </xf>
    <xf numFmtId="0" fontId="13" fillId="12" borderId="1" xfId="0" applyFont="1" applyFill="1" applyBorder="1" applyAlignment="1">
      <alignment horizontal="center" vertical="center" wrapText="1"/>
    </xf>
    <xf numFmtId="14" fontId="0" fillId="0" borderId="0" xfId="0" applyNumberFormat="1"/>
    <xf numFmtId="0" fontId="0" fillId="3" borderId="1" xfId="0" applyFill="1" applyBorder="1" applyAlignment="1">
      <alignment horizontal="left" vertical="center"/>
    </xf>
    <xf numFmtId="0" fontId="0" fillId="0" borderId="0" xfId="0" applyNumberFormat="1" applyAlignment="1">
      <alignment horizontal="center" vertical="center"/>
    </xf>
    <xf numFmtId="0" fontId="0" fillId="0" borderId="0" xfId="0" applyAlignment="1">
      <alignment horizontal="center"/>
    </xf>
    <xf numFmtId="0" fontId="6" fillId="0" borderId="1" xfId="0" applyFont="1" applyBorder="1" applyAlignment="1">
      <alignment horizontal="center" vertical="center" wrapText="1"/>
    </xf>
    <xf numFmtId="0" fontId="2" fillId="0" borderId="0" xfId="0" applyFont="1" applyAlignment="1">
      <alignment horizontal="left"/>
    </xf>
    <xf numFmtId="9" fontId="14" fillId="12" borderId="0" xfId="1" applyFont="1" applyFill="1" applyAlignment="1">
      <alignment horizontal="center"/>
    </xf>
    <xf numFmtId="164" fontId="0" fillId="0" borderId="0" xfId="0" applyNumberFormat="1" applyAlignment="1">
      <alignment horizontal="center"/>
    </xf>
    <xf numFmtId="19" fontId="0" fillId="0" borderId="0" xfId="0" applyNumberFormat="1"/>
    <xf numFmtId="0" fontId="0" fillId="0" borderId="0" xfId="0" applyAlignment="1">
      <alignment horizontal="center" vertical="center" wrapText="1"/>
    </xf>
    <xf numFmtId="0" fontId="24" fillId="0" borderId="0" xfId="0" applyFont="1"/>
    <xf numFmtId="14" fontId="24" fillId="0" borderId="0" xfId="0" applyNumberFormat="1" applyFont="1"/>
    <xf numFmtId="0" fontId="24" fillId="0" borderId="0" xfId="0" applyFont="1" applyFill="1" applyBorder="1"/>
    <xf numFmtId="14" fontId="24" fillId="0" borderId="0" xfId="0" applyNumberFormat="1" applyFont="1" applyFill="1" applyBorder="1"/>
    <xf numFmtId="0" fontId="24" fillId="0" borderId="0" xfId="0" applyFont="1" applyBorder="1" applyAlignment="1">
      <alignment vertical="center"/>
    </xf>
    <xf numFmtId="14" fontId="24" fillId="0" borderId="0" xfId="0" applyNumberFormat="1" applyFont="1" applyBorder="1" applyAlignment="1">
      <alignment vertical="center"/>
    </xf>
    <xf numFmtId="0" fontId="24" fillId="0" borderId="0" xfId="0" applyFont="1" applyAlignment="1">
      <alignment vertical="center"/>
    </xf>
    <xf numFmtId="0" fontId="24" fillId="0" borderId="0" xfId="0" applyFont="1" applyBorder="1"/>
    <xf numFmtId="14" fontId="24" fillId="0" borderId="0" xfId="0" applyNumberFormat="1" applyFont="1" applyBorder="1"/>
    <xf numFmtId="0" fontId="24" fillId="3" borderId="0" xfId="0" applyFont="1" applyFill="1" applyBorder="1"/>
    <xf numFmtId="0" fontId="40" fillId="0" borderId="0" xfId="0" applyFont="1" applyBorder="1" applyAlignment="1">
      <alignment wrapText="1"/>
    </xf>
    <xf numFmtId="0" fontId="24" fillId="0" borderId="0" xfId="0" applyFont="1" applyBorder="1" applyAlignment="1">
      <alignment wrapText="1"/>
    </xf>
    <xf numFmtId="9" fontId="24" fillId="0" borderId="0" xfId="1" applyFont="1" applyBorder="1"/>
    <xf numFmtId="9" fontId="39" fillId="0" borderId="33" xfId="1" applyFont="1" applyFill="1" applyBorder="1" applyAlignment="1">
      <alignment horizontal="center" vertical="center"/>
    </xf>
    <xf numFmtId="0" fontId="24" fillId="0" borderId="3" xfId="0" applyFont="1" applyBorder="1" applyAlignment="1">
      <alignment horizontal="center" vertical="center" wrapText="1"/>
    </xf>
    <xf numFmtId="0" fontId="24" fillId="0" borderId="0" xfId="0" applyFont="1" applyBorder="1" applyAlignment="1">
      <alignment horizontal="center" wrapText="1"/>
    </xf>
    <xf numFmtId="0" fontId="41" fillId="0" borderId="30" xfId="0" applyFont="1" applyBorder="1"/>
    <xf numFmtId="0" fontId="41" fillId="0" borderId="0" xfId="0" applyFont="1"/>
    <xf numFmtId="0" fontId="41" fillId="0" borderId="0" xfId="0" applyFont="1" applyBorder="1"/>
    <xf numFmtId="14" fontId="41" fillId="0" borderId="0" xfId="0" applyNumberFormat="1" applyFont="1" applyBorder="1"/>
    <xf numFmtId="14" fontId="24" fillId="3" borderId="0" xfId="0" applyNumberFormat="1" applyFont="1" applyFill="1" applyBorder="1"/>
    <xf numFmtId="0" fontId="24" fillId="5" borderId="0" xfId="0" applyFont="1" applyFill="1" applyBorder="1"/>
    <xf numFmtId="0" fontId="6" fillId="0" borderId="0" xfId="0" applyFont="1" applyProtection="1">
      <protection locked="0"/>
    </xf>
    <xf numFmtId="0" fontId="0" fillId="0" borderId="7"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38" xfId="0" applyBorder="1" applyAlignment="1" applyProtection="1">
      <alignment horizontal="center" vertical="center"/>
      <protection locked="0"/>
    </xf>
    <xf numFmtId="0" fontId="0" fillId="0" borderId="40"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39" xfId="0" applyBorder="1" applyAlignment="1" applyProtection="1">
      <alignment horizontal="center" vertical="center"/>
      <protection locked="0"/>
    </xf>
    <xf numFmtId="0" fontId="0" fillId="3" borderId="39" xfId="0" applyFill="1" applyBorder="1" applyAlignment="1" applyProtection="1">
      <alignment horizontal="center" vertical="center"/>
      <protection locked="0"/>
    </xf>
    <xf numFmtId="0" fontId="0" fillId="3" borderId="8" xfId="0" applyFill="1" applyBorder="1" applyAlignment="1" applyProtection="1">
      <alignment horizontal="center" vertical="center"/>
      <protection locked="0"/>
    </xf>
    <xf numFmtId="0" fontId="0" fillId="3" borderId="22" xfId="0" applyFill="1" applyBorder="1" applyAlignment="1" applyProtection="1">
      <alignment horizontal="center" vertical="center"/>
      <protection locked="0"/>
    </xf>
    <xf numFmtId="0" fontId="0" fillId="3" borderId="40" xfId="0"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0" fontId="0" fillId="3" borderId="23" xfId="0" applyFill="1" applyBorder="1" applyAlignment="1" applyProtection="1">
      <alignment horizontal="center" vertical="center"/>
      <protection locked="0"/>
    </xf>
    <xf numFmtId="0" fontId="0" fillId="3" borderId="41" xfId="0" applyFill="1" applyBorder="1" applyAlignment="1" applyProtection="1">
      <alignment horizontal="center" vertical="center"/>
      <protection locked="0"/>
    </xf>
    <xf numFmtId="0" fontId="0" fillId="3" borderId="11" xfId="0" applyFill="1" applyBorder="1" applyAlignment="1" applyProtection="1">
      <alignment horizontal="center" vertical="center"/>
      <protection locked="0"/>
    </xf>
    <xf numFmtId="0" fontId="0" fillId="3" borderId="24" xfId="0" applyFill="1" applyBorder="1" applyAlignment="1" applyProtection="1">
      <alignment horizontal="center" vertical="center"/>
      <protection locked="0"/>
    </xf>
    <xf numFmtId="0" fontId="0" fillId="3" borderId="2" xfId="0" applyFill="1" applyBorder="1" applyAlignment="1" applyProtection="1">
      <alignment horizontal="center" vertical="center"/>
      <protection locked="0"/>
    </xf>
    <xf numFmtId="0" fontId="0" fillId="0" borderId="1" xfId="0" applyBorder="1" applyProtection="1">
      <protection locked="0"/>
    </xf>
    <xf numFmtId="0" fontId="0" fillId="0" borderId="22" xfId="0" applyBorder="1" applyProtection="1">
      <protection locked="0"/>
    </xf>
    <xf numFmtId="0" fontId="0" fillId="0" borderId="23" xfId="0" applyBorder="1" applyProtection="1">
      <protection locked="0"/>
    </xf>
    <xf numFmtId="0" fontId="0" fillId="0" borderId="24" xfId="0" applyBorder="1" applyProtection="1">
      <protection locked="0"/>
    </xf>
    <xf numFmtId="0" fontId="0" fillId="0" borderId="38" xfId="0" applyBorder="1" applyProtection="1">
      <protection locked="0"/>
    </xf>
    <xf numFmtId="0" fontId="0" fillId="0" borderId="23" xfId="0" applyBorder="1" applyAlignment="1" applyProtection="1">
      <alignment vertical="center" wrapText="1"/>
      <protection locked="0"/>
    </xf>
    <xf numFmtId="0" fontId="0" fillId="0" borderId="22" xfId="0" applyFill="1" applyBorder="1" applyAlignment="1" applyProtection="1">
      <alignment vertical="center" wrapText="1"/>
      <protection locked="0"/>
    </xf>
    <xf numFmtId="0" fontId="0" fillId="0" borderId="23" xfId="0" applyFill="1" applyBorder="1" applyAlignment="1" applyProtection="1">
      <alignment wrapText="1"/>
      <protection locked="0"/>
    </xf>
    <xf numFmtId="0" fontId="0" fillId="0" borderId="23" xfId="0" applyBorder="1" applyAlignment="1" applyProtection="1">
      <alignment vertical="center"/>
      <protection locked="0"/>
    </xf>
    <xf numFmtId="0" fontId="0" fillId="0" borderId="23" xfId="0" applyBorder="1" applyAlignment="1" applyProtection="1">
      <alignment wrapText="1"/>
      <protection locked="0"/>
    </xf>
    <xf numFmtId="0" fontId="0" fillId="0" borderId="24" xfId="0" applyBorder="1" applyAlignment="1" applyProtection="1">
      <alignment wrapText="1"/>
      <protection locked="0"/>
    </xf>
    <xf numFmtId="0" fontId="0" fillId="3" borderId="22" xfId="0" applyFill="1" applyBorder="1" applyAlignment="1" applyProtection="1">
      <alignment wrapText="1"/>
      <protection locked="0"/>
    </xf>
    <xf numFmtId="0" fontId="0" fillId="3" borderId="23" xfId="0" applyFill="1" applyBorder="1" applyAlignment="1" applyProtection="1">
      <alignment wrapText="1"/>
      <protection locked="0"/>
    </xf>
    <xf numFmtId="0" fontId="1" fillId="3" borderId="24" xfId="0" applyFont="1" applyFill="1" applyBorder="1" applyAlignment="1" applyProtection="1">
      <alignment wrapText="1"/>
      <protection locked="0"/>
    </xf>
    <xf numFmtId="0" fontId="1" fillId="3" borderId="23" xfId="0" applyFont="1" applyFill="1" applyBorder="1" applyAlignment="1" applyProtection="1">
      <alignment wrapText="1"/>
      <protection locked="0"/>
    </xf>
    <xf numFmtId="0" fontId="0" fillId="3" borderId="24" xfId="0" applyFill="1" applyBorder="1" applyAlignment="1" applyProtection="1">
      <alignment wrapText="1"/>
      <protection locked="0"/>
    </xf>
    <xf numFmtId="0" fontId="1" fillId="3" borderId="22" xfId="0" applyFont="1" applyFill="1" applyBorder="1" applyAlignment="1" applyProtection="1">
      <alignment wrapText="1"/>
      <protection locked="0"/>
    </xf>
    <xf numFmtId="0" fontId="0" fillId="3" borderId="23" xfId="0" applyFont="1" applyFill="1" applyBorder="1" applyAlignment="1" applyProtection="1">
      <alignment wrapText="1"/>
      <protection locked="0"/>
    </xf>
    <xf numFmtId="0" fontId="0" fillId="0" borderId="22" xfId="0" applyFill="1" applyBorder="1" applyAlignment="1" applyProtection="1">
      <alignment wrapText="1"/>
      <protection locked="0"/>
    </xf>
    <xf numFmtId="0" fontId="0" fillId="0" borderId="24" xfId="0" applyFill="1" applyBorder="1" applyAlignment="1" applyProtection="1">
      <alignment vertical="center" wrapText="1"/>
      <protection locked="0"/>
    </xf>
    <xf numFmtId="0" fontId="0" fillId="0" borderId="24" xfId="0" applyFill="1" applyBorder="1" applyAlignment="1" applyProtection="1">
      <alignment wrapText="1"/>
      <protection locked="0"/>
    </xf>
    <xf numFmtId="0" fontId="0" fillId="3" borderId="24" xfId="0" applyFill="1" applyBorder="1" applyAlignment="1" applyProtection="1">
      <alignment vertical="center" wrapText="1"/>
      <protection locked="0"/>
    </xf>
    <xf numFmtId="165" fontId="0" fillId="0" borderId="0" xfId="0" applyNumberFormat="1"/>
    <xf numFmtId="0" fontId="0" fillId="0" borderId="1" xfId="0" applyBorder="1" applyAlignment="1" applyProtection="1">
      <alignment horizontal="left" vertical="center"/>
      <protection locked="0"/>
    </xf>
    <xf numFmtId="0" fontId="0" fillId="0" borderId="1" xfId="0" applyBorder="1" applyAlignment="1" applyProtection="1">
      <alignment horizontal="left" vertical="center" wrapText="1"/>
      <protection locked="0"/>
    </xf>
    <xf numFmtId="14" fontId="0" fillId="0" borderId="1" xfId="0" applyNumberFormat="1" applyBorder="1" applyAlignment="1" applyProtection="1">
      <alignment horizontal="left" vertical="center" wrapText="1"/>
      <protection locked="0"/>
    </xf>
    <xf numFmtId="0" fontId="34" fillId="3" borderId="32" xfId="0" applyFont="1" applyFill="1" applyBorder="1" applyAlignment="1" applyProtection="1">
      <alignment wrapText="1"/>
      <protection locked="0"/>
    </xf>
    <xf numFmtId="0" fontId="0" fillId="0" borderId="1" xfId="0" applyBorder="1" applyAlignment="1">
      <alignment horizontal="center" vertical="center" wrapText="1"/>
    </xf>
    <xf numFmtId="0" fontId="0" fillId="3" borderId="23" xfId="0" applyFont="1" applyFill="1" applyBorder="1" applyAlignment="1">
      <alignment horizontal="center" vertical="center" wrapText="1"/>
    </xf>
    <xf numFmtId="0" fontId="0" fillId="0" borderId="2" xfId="0" applyBorder="1" applyAlignment="1" applyProtection="1">
      <alignment horizontal="left" vertical="center" wrapText="1"/>
      <protection locked="0"/>
    </xf>
    <xf numFmtId="14" fontId="0" fillId="0" borderId="2" xfId="0" applyNumberFormat="1" applyBorder="1" applyAlignment="1" applyProtection="1">
      <alignment horizontal="left" vertical="center" wrapText="1"/>
      <protection locked="0"/>
    </xf>
    <xf numFmtId="0" fontId="0" fillId="0" borderId="2" xfId="0" applyBorder="1" applyAlignment="1" applyProtection="1">
      <alignment horizontal="left" vertical="center"/>
      <protection locked="0"/>
    </xf>
    <xf numFmtId="14" fontId="0" fillId="0" borderId="2" xfId="0" applyNumberFormat="1" applyBorder="1" applyAlignment="1" applyProtection="1">
      <alignment horizontal="left" vertical="center"/>
      <protection locked="0"/>
    </xf>
    <xf numFmtId="0" fontId="0" fillId="3" borderId="2" xfId="0" applyFill="1" applyBorder="1" applyAlignment="1">
      <alignment horizontal="left" vertical="center"/>
    </xf>
    <xf numFmtId="0" fontId="2" fillId="13" borderId="13" xfId="0" applyFont="1" applyFill="1" applyBorder="1" applyAlignment="1">
      <alignment horizontal="center" vertical="center" wrapText="1"/>
    </xf>
    <xf numFmtId="0" fontId="2" fillId="13" borderId="50" xfId="0" applyFont="1" applyFill="1" applyBorder="1" applyAlignment="1">
      <alignment horizontal="center" vertical="center" wrapText="1"/>
    </xf>
    <xf numFmtId="0" fontId="2" fillId="13" borderId="14" xfId="0" applyFont="1" applyFill="1" applyBorder="1" applyAlignment="1">
      <alignment horizontal="center" vertical="center" wrapText="1"/>
    </xf>
    <xf numFmtId="14" fontId="0" fillId="0" borderId="1" xfId="0" applyNumberFormat="1" applyBorder="1" applyAlignment="1" applyProtection="1">
      <alignment horizontal="left" vertical="center"/>
      <protection locked="0"/>
    </xf>
    <xf numFmtId="0" fontId="0" fillId="0" borderId="1" xfId="0" applyBorder="1" applyAlignment="1" applyProtection="1">
      <alignment horizontal="center" vertical="center" wrapText="1"/>
      <protection locked="0"/>
    </xf>
    <xf numFmtId="0" fontId="0" fillId="0" borderId="1" xfId="0" applyBorder="1" applyAlignment="1">
      <alignment horizontal="center"/>
    </xf>
    <xf numFmtId="0" fontId="13" fillId="12" borderId="23" xfId="0" applyFont="1" applyFill="1" applyBorder="1" applyAlignment="1">
      <alignment horizontal="center" vertical="center" wrapText="1"/>
    </xf>
    <xf numFmtId="0" fontId="13" fillId="12" borderId="40"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0" fillId="3" borderId="13" xfId="0" applyFont="1" applyFill="1" applyBorder="1" applyAlignment="1">
      <alignment horizontal="center"/>
    </xf>
    <xf numFmtId="0" fontId="10" fillId="3" borderId="14" xfId="0" applyFont="1" applyFill="1" applyBorder="1" applyAlignment="1">
      <alignment horizontal="center"/>
    </xf>
    <xf numFmtId="0" fontId="4" fillId="3" borderId="31" xfId="0" applyFont="1" applyFill="1" applyBorder="1" applyAlignment="1">
      <alignment horizontal="center" wrapText="1"/>
    </xf>
    <xf numFmtId="0" fontId="4" fillId="3" borderId="32" xfId="0" applyFont="1" applyFill="1" applyBorder="1" applyAlignment="1">
      <alignment horizontal="center" wrapText="1"/>
    </xf>
    <xf numFmtId="0" fontId="3" fillId="3" borderId="31" xfId="0" applyFont="1" applyFill="1" applyBorder="1" applyAlignment="1">
      <alignment horizontal="center"/>
    </xf>
    <xf numFmtId="0" fontId="3" fillId="3" borderId="32" xfId="0" applyFont="1" applyFill="1" applyBorder="1" applyAlignment="1">
      <alignment horizontal="center"/>
    </xf>
    <xf numFmtId="0" fontId="3" fillId="3" borderId="30" xfId="0" applyFont="1" applyFill="1" applyBorder="1" applyAlignment="1">
      <alignment horizontal="center"/>
    </xf>
    <xf numFmtId="0" fontId="3" fillId="0" borderId="21" xfId="0" applyFont="1" applyBorder="1" applyAlignment="1">
      <alignment horizontal="center" vertical="center" textRotation="90"/>
    </xf>
    <xf numFmtId="0" fontId="3" fillId="0" borderId="33" xfId="0" applyFont="1" applyBorder="1" applyAlignment="1">
      <alignment horizontal="center" vertical="center" textRotation="90"/>
    </xf>
    <xf numFmtId="0" fontId="3" fillId="0" borderId="29" xfId="0" applyFont="1" applyBorder="1" applyAlignment="1">
      <alignment horizontal="center" vertical="center" textRotation="90"/>
    </xf>
    <xf numFmtId="0" fontId="9" fillId="2" borderId="21" xfId="0" applyFont="1" applyFill="1" applyBorder="1" applyAlignment="1">
      <alignment horizontal="center" vertical="center" textRotation="90"/>
    </xf>
    <xf numFmtId="0" fontId="9" fillId="2" borderId="33" xfId="0" applyFont="1" applyFill="1" applyBorder="1" applyAlignment="1">
      <alignment horizontal="center" vertical="center" textRotation="90"/>
    </xf>
    <xf numFmtId="0" fontId="9" fillId="2" borderId="29" xfId="0" applyFont="1" applyFill="1" applyBorder="1" applyAlignment="1">
      <alignment horizontal="center" vertical="center" textRotation="90"/>
    </xf>
    <xf numFmtId="0" fontId="3" fillId="0" borderId="21" xfId="0" applyFont="1" applyBorder="1" applyAlignment="1">
      <alignment horizontal="center" vertical="center" textRotation="90" wrapText="1"/>
    </xf>
    <xf numFmtId="0" fontId="3" fillId="0" borderId="33" xfId="0" applyFont="1" applyBorder="1" applyAlignment="1">
      <alignment horizontal="center" vertical="center" textRotation="90" wrapText="1"/>
    </xf>
    <xf numFmtId="0" fontId="3" fillId="0" borderId="29" xfId="0" applyFont="1" applyBorder="1" applyAlignment="1">
      <alignment horizontal="center" vertical="center" textRotation="90"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11" fillId="3" borderId="21"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29" xfId="0" applyFont="1" applyFill="1" applyBorder="1" applyAlignment="1">
      <alignment horizontal="center" vertical="center" wrapText="1"/>
    </xf>
    <xf numFmtId="0" fontId="4" fillId="3" borderId="31" xfId="0" applyFont="1" applyFill="1" applyBorder="1" applyAlignment="1">
      <alignment horizontal="center"/>
    </xf>
    <xf numFmtId="0" fontId="4" fillId="3" borderId="32" xfId="0" applyFont="1" applyFill="1" applyBorder="1" applyAlignment="1">
      <alignment horizontal="center"/>
    </xf>
    <xf numFmtId="0" fontId="4" fillId="3" borderId="46" xfId="0" applyFont="1" applyFill="1" applyBorder="1" applyAlignment="1">
      <alignment horizontal="right"/>
    </xf>
    <xf numFmtId="0" fontId="4" fillId="3" borderId="47" xfId="0" applyFont="1" applyFill="1" applyBorder="1" applyAlignment="1">
      <alignment horizontal="right"/>
    </xf>
    <xf numFmtId="0" fontId="4" fillId="3" borderId="41" xfId="0" applyFont="1" applyFill="1" applyBorder="1" applyAlignment="1">
      <alignment horizontal="right"/>
    </xf>
    <xf numFmtId="14" fontId="4" fillId="3" borderId="13" xfId="0" applyNumberFormat="1" applyFont="1" applyFill="1" applyBorder="1" applyAlignment="1" applyProtection="1">
      <alignment horizontal="center"/>
      <protection locked="0"/>
    </xf>
    <xf numFmtId="0" fontId="4" fillId="3" borderId="50" xfId="0" applyFont="1" applyFill="1" applyBorder="1" applyAlignment="1" applyProtection="1">
      <alignment horizontal="center"/>
      <protection locked="0"/>
    </xf>
    <xf numFmtId="0" fontId="4" fillId="3" borderId="51" xfId="0" applyFont="1" applyFill="1" applyBorder="1" applyAlignment="1" applyProtection="1">
      <alignment horizontal="center"/>
      <protection locked="0"/>
    </xf>
    <xf numFmtId="9" fontId="39" fillId="0" borderId="37" xfId="1" applyFont="1" applyBorder="1" applyAlignment="1">
      <alignment horizontal="center" vertical="center"/>
    </xf>
    <xf numFmtId="9" fontId="39" fillId="0" borderId="34" xfId="1" applyFont="1" applyBorder="1" applyAlignment="1">
      <alignment horizontal="center" vertical="center"/>
    </xf>
    <xf numFmtId="9" fontId="39" fillId="0" borderId="35" xfId="1" applyFont="1" applyBorder="1" applyAlignment="1">
      <alignment horizontal="center" vertical="center"/>
    </xf>
    <xf numFmtId="0" fontId="4" fillId="3" borderId="21" xfId="0" applyFont="1" applyFill="1" applyBorder="1" applyAlignment="1">
      <alignment horizontal="center" vertical="center" textRotation="90"/>
    </xf>
    <xf numFmtId="0" fontId="4" fillId="3" borderId="33" xfId="0" applyFont="1" applyFill="1" applyBorder="1" applyAlignment="1">
      <alignment horizontal="center" vertical="center" textRotation="90"/>
    </xf>
    <xf numFmtId="0" fontId="4" fillId="3" borderId="29" xfId="0" applyFont="1" applyFill="1" applyBorder="1" applyAlignment="1">
      <alignment horizontal="center" vertical="center" textRotation="90"/>
    </xf>
    <xf numFmtId="0" fontId="2" fillId="0" borderId="21" xfId="0" applyFont="1" applyBorder="1" applyAlignment="1">
      <alignment horizontal="center" vertical="center" textRotation="90" wrapText="1"/>
    </xf>
    <xf numFmtId="0" fontId="2" fillId="0" borderId="33" xfId="0" applyFont="1" applyBorder="1" applyAlignment="1">
      <alignment horizontal="center" vertical="center" textRotation="90" wrapText="1"/>
    </xf>
    <xf numFmtId="0" fontId="2" fillId="0" borderId="29" xfId="0" applyFont="1" applyBorder="1" applyAlignment="1">
      <alignment horizontal="center" vertical="center" textRotation="90" wrapText="1"/>
    </xf>
    <xf numFmtId="0" fontId="0" fillId="0" borderId="7" xfId="0" applyBorder="1" applyAlignment="1">
      <alignment horizontal="center" vertical="center" wrapText="1"/>
    </xf>
    <xf numFmtId="0" fontId="1" fillId="0" borderId="34" xfId="0" applyFont="1" applyBorder="1" applyAlignment="1">
      <alignment horizontal="left"/>
    </xf>
    <xf numFmtId="0" fontId="1" fillId="0" borderId="0" xfId="0" applyFont="1" applyBorder="1" applyAlignment="1">
      <alignment horizontal="left"/>
    </xf>
    <xf numFmtId="0" fontId="1" fillId="0" borderId="25" xfId="0" applyFont="1" applyBorder="1" applyAlignment="1">
      <alignment horizontal="left"/>
    </xf>
    <xf numFmtId="0" fontId="6" fillId="0" borderId="35" xfId="0" applyFont="1" applyBorder="1" applyAlignment="1">
      <alignment horizontal="left" vertical="center" wrapText="1"/>
    </xf>
    <xf numFmtId="0" fontId="6" fillId="0" borderId="45" xfId="0" applyFont="1" applyBorder="1" applyAlignment="1">
      <alignment horizontal="left" vertical="center" wrapText="1"/>
    </xf>
    <xf numFmtId="0" fontId="6" fillId="0" borderId="16" xfId="0" applyFont="1" applyBorder="1" applyAlignment="1">
      <alignment horizontal="left" vertical="center" wrapText="1"/>
    </xf>
    <xf numFmtId="0" fontId="17" fillId="12" borderId="0" xfId="0" applyFont="1" applyFill="1" applyAlignment="1">
      <alignment horizontal="center"/>
    </xf>
    <xf numFmtId="0" fontId="17" fillId="12" borderId="31" xfId="0" applyFont="1" applyFill="1" applyBorder="1" applyAlignment="1">
      <alignment horizontal="center"/>
    </xf>
    <xf numFmtId="0" fontId="17" fillId="12" borderId="32" xfId="0" applyFont="1" applyFill="1" applyBorder="1" applyAlignment="1">
      <alignment horizontal="center"/>
    </xf>
    <xf numFmtId="0" fontId="17" fillId="12" borderId="30" xfId="0" applyFont="1" applyFill="1" applyBorder="1" applyAlignment="1">
      <alignment horizontal="center"/>
    </xf>
    <xf numFmtId="0" fontId="39" fillId="0" borderId="4" xfId="0" applyFont="1" applyBorder="1" applyAlignment="1">
      <alignment horizontal="center" vertical="center"/>
    </xf>
    <xf numFmtId="0" fontId="39" fillId="0" borderId="5" xfId="0" applyFont="1" applyBorder="1" applyAlignment="1">
      <alignment horizontal="center" vertical="center"/>
    </xf>
    <xf numFmtId="0" fontId="39" fillId="0" borderId="6" xfId="0" applyFont="1" applyBorder="1" applyAlignment="1">
      <alignment horizontal="center" vertical="center"/>
    </xf>
    <xf numFmtId="0" fontId="2" fillId="3" borderId="34" xfId="0" applyFont="1" applyFill="1" applyBorder="1" applyAlignment="1">
      <alignment horizontal="center" vertical="center"/>
    </xf>
    <xf numFmtId="0" fontId="2" fillId="3" borderId="25" xfId="0" applyFont="1" applyFill="1" applyBorder="1" applyAlignment="1">
      <alignment horizontal="center" vertical="center"/>
    </xf>
    <xf numFmtId="0" fontId="2" fillId="3" borderId="3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21"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8" fillId="3" borderId="21" xfId="0" applyFont="1" applyFill="1" applyBorder="1" applyAlignment="1">
      <alignment horizontal="center" vertical="center" textRotation="90" wrapText="1"/>
    </xf>
    <xf numFmtId="0" fontId="8" fillId="3" borderId="29" xfId="0" applyFont="1" applyFill="1" applyBorder="1" applyAlignment="1">
      <alignment horizontal="center" vertical="center" textRotation="90" wrapText="1"/>
    </xf>
    <xf numFmtId="0" fontId="1" fillId="3" borderId="7" xfId="0" applyFont="1" applyFill="1" applyBorder="1" applyAlignment="1">
      <alignment horizontal="center" vertical="center" wrapText="1"/>
    </xf>
    <xf numFmtId="0" fontId="1" fillId="3" borderId="10" xfId="0" applyFont="1" applyFill="1" applyBorder="1" applyAlignment="1">
      <alignment horizontal="center" vertical="center"/>
    </xf>
    <xf numFmtId="0" fontId="4" fillId="3" borderId="21" xfId="0" applyFont="1" applyFill="1" applyBorder="1" applyAlignment="1">
      <alignment horizontal="center" vertical="center"/>
    </xf>
    <xf numFmtId="0" fontId="4" fillId="3" borderId="29" xfId="0" applyFont="1" applyFill="1" applyBorder="1" applyAlignment="1">
      <alignment horizontal="center" vertical="center"/>
    </xf>
    <xf numFmtId="0" fontId="39" fillId="3" borderId="21" xfId="0" applyFont="1" applyFill="1" applyBorder="1" applyAlignment="1">
      <alignment horizontal="center" vertical="center"/>
    </xf>
    <xf numFmtId="0" fontId="39" fillId="3" borderId="29" xfId="0" applyFont="1" applyFill="1" applyBorder="1" applyAlignment="1">
      <alignment horizontal="center" vertical="center"/>
    </xf>
    <xf numFmtId="0" fontId="4" fillId="3" borderId="33" xfId="0" applyFont="1" applyFill="1" applyBorder="1" applyAlignment="1">
      <alignment horizontal="center" vertical="center"/>
    </xf>
    <xf numFmtId="0" fontId="9" fillId="3" borderId="21" xfId="0" applyFont="1" applyFill="1" applyBorder="1" applyAlignment="1">
      <alignment horizontal="center" vertical="center" textRotation="90"/>
    </xf>
    <xf numFmtId="0" fontId="9" fillId="3" borderId="33" xfId="0" applyFont="1" applyFill="1" applyBorder="1" applyAlignment="1">
      <alignment horizontal="center" vertical="center" textRotation="90"/>
    </xf>
    <xf numFmtId="0" fontId="9" fillId="3" borderId="29" xfId="0" applyFont="1" applyFill="1" applyBorder="1" applyAlignment="1">
      <alignment horizontal="center" vertical="center" textRotation="90"/>
    </xf>
    <xf numFmtId="0" fontId="3" fillId="3" borderId="21" xfId="0" applyFont="1" applyFill="1" applyBorder="1" applyAlignment="1">
      <alignment horizontal="center" vertical="center" textRotation="90"/>
    </xf>
    <xf numFmtId="0" fontId="3" fillId="3" borderId="33" xfId="0" applyFont="1" applyFill="1" applyBorder="1" applyAlignment="1">
      <alignment horizontal="center" vertical="center" textRotation="90"/>
    </xf>
    <xf numFmtId="0" fontId="3" fillId="3" borderId="29" xfId="0" applyFont="1" applyFill="1" applyBorder="1" applyAlignment="1">
      <alignment horizontal="center" vertical="center" textRotation="90"/>
    </xf>
    <xf numFmtId="0" fontId="39" fillId="0" borderId="21" xfId="0" applyFont="1" applyBorder="1" applyAlignment="1">
      <alignment horizontal="center" vertical="center"/>
    </xf>
    <xf numFmtId="0" fontId="39" fillId="0" borderId="33" xfId="0" applyFont="1" applyBorder="1" applyAlignment="1">
      <alignment horizontal="center" vertical="center"/>
    </xf>
    <xf numFmtId="0" fontId="39" fillId="0" borderId="29" xfId="0" applyFont="1" applyBorder="1" applyAlignment="1">
      <alignment horizontal="center" vertical="center"/>
    </xf>
    <xf numFmtId="9" fontId="39" fillId="0" borderId="21" xfId="1" applyFont="1" applyBorder="1" applyAlignment="1">
      <alignment horizontal="center" vertical="center"/>
    </xf>
    <xf numFmtId="9" fontId="39" fillId="0" borderId="33" xfId="1" applyFont="1" applyBorder="1" applyAlignment="1">
      <alignment horizontal="center" vertical="center"/>
    </xf>
    <xf numFmtId="9" fontId="39" fillId="0" borderId="29" xfId="1" applyFont="1" applyBorder="1" applyAlignment="1">
      <alignment horizontal="center" vertical="center"/>
    </xf>
    <xf numFmtId="0" fontId="8" fillId="0" borderId="21" xfId="0" applyFont="1" applyBorder="1" applyAlignment="1">
      <alignment horizontal="center" vertical="center" textRotation="90" wrapText="1"/>
    </xf>
    <xf numFmtId="0" fontId="8" fillId="0" borderId="33" xfId="0" applyFont="1" applyBorder="1" applyAlignment="1">
      <alignment horizontal="center" vertical="center" textRotation="90" wrapText="1"/>
    </xf>
    <xf numFmtId="0" fontId="8" fillId="0" borderId="29" xfId="0" applyFont="1" applyBorder="1" applyAlignment="1">
      <alignment horizontal="center" vertical="center" textRotation="90"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9" fontId="39" fillId="3" borderId="21" xfId="1" applyFont="1" applyFill="1" applyBorder="1" applyAlignment="1">
      <alignment horizontal="center" vertical="center"/>
    </xf>
    <xf numFmtId="9" fontId="39" fillId="3" borderId="33" xfId="1" applyFont="1" applyFill="1" applyBorder="1" applyAlignment="1">
      <alignment horizontal="center" vertical="center"/>
    </xf>
    <xf numFmtId="9" fontId="39" fillId="3" borderId="29" xfId="1" applyFont="1" applyFill="1" applyBorder="1" applyAlignment="1">
      <alignment horizontal="center" vertical="center"/>
    </xf>
    <xf numFmtId="9" fontId="39" fillId="3" borderId="37" xfId="1" applyFont="1" applyFill="1" applyBorder="1" applyAlignment="1">
      <alignment horizontal="center" vertical="center"/>
    </xf>
    <xf numFmtId="9" fontId="39" fillId="3" borderId="34" xfId="1" applyFont="1" applyFill="1" applyBorder="1" applyAlignment="1">
      <alignment horizontal="center" vertical="center"/>
    </xf>
    <xf numFmtId="9" fontId="39" fillId="3" borderId="35" xfId="1" applyFont="1" applyFill="1" applyBorder="1" applyAlignment="1">
      <alignment horizontal="center" vertical="center"/>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39" fillId="3" borderId="33" xfId="0" applyFont="1" applyFill="1" applyBorder="1" applyAlignment="1">
      <alignment horizontal="center" vertical="center"/>
    </xf>
    <xf numFmtId="0" fontId="0" fillId="3" borderId="7" xfId="0" applyFill="1" applyBorder="1" applyAlignment="1">
      <alignment horizontal="center" vertical="center" wrapText="1"/>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5" fillId="3" borderId="21" xfId="0" applyFont="1" applyFill="1" applyBorder="1" applyAlignment="1">
      <alignment horizontal="center" vertical="center"/>
    </xf>
    <xf numFmtId="0" fontId="5" fillId="3" borderId="33" xfId="0" applyFont="1" applyFill="1" applyBorder="1" applyAlignment="1">
      <alignment horizontal="center" vertical="center"/>
    </xf>
    <xf numFmtId="0" fontId="5" fillId="3" borderId="29" xfId="0" applyFont="1" applyFill="1" applyBorder="1" applyAlignment="1">
      <alignment horizontal="center" vertical="center"/>
    </xf>
    <xf numFmtId="9" fontId="39" fillId="0" borderId="17" xfId="1" applyFont="1" applyFill="1" applyBorder="1" applyAlignment="1">
      <alignment horizontal="center" vertical="center"/>
    </xf>
    <xf numFmtId="9" fontId="39" fillId="0" borderId="18" xfId="1" applyFont="1" applyFill="1" applyBorder="1" applyAlignment="1">
      <alignment horizontal="center" vertical="center"/>
    </xf>
    <xf numFmtId="9" fontId="39" fillId="0" borderId="15" xfId="1" applyFont="1" applyFill="1" applyBorder="1" applyAlignment="1">
      <alignment horizontal="center" vertical="center"/>
    </xf>
    <xf numFmtId="0" fontId="31" fillId="7" borderId="34" xfId="0" applyFont="1" applyFill="1" applyBorder="1" applyAlignment="1">
      <alignment horizontal="center" vertical="center" wrapText="1"/>
    </xf>
    <xf numFmtId="0" fontId="31" fillId="7" borderId="35"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10" fillId="3" borderId="29" xfId="0" applyFont="1" applyFill="1" applyBorder="1" applyAlignment="1">
      <alignment horizontal="center" vertical="center" wrapText="1"/>
    </xf>
    <xf numFmtId="0" fontId="2" fillId="3" borderId="28" xfId="0" applyFont="1" applyFill="1" applyBorder="1" applyAlignment="1">
      <alignment horizontal="center"/>
    </xf>
    <xf numFmtId="0" fontId="2" fillId="3" borderId="19" xfId="0" applyFont="1" applyFill="1" applyBorder="1" applyAlignment="1">
      <alignment horizontal="center"/>
    </xf>
    <xf numFmtId="0" fontId="2" fillId="3" borderId="15" xfId="0" applyFont="1" applyFill="1" applyBorder="1" applyAlignment="1">
      <alignment horizontal="center"/>
    </xf>
    <xf numFmtId="0" fontId="38" fillId="3" borderId="36" xfId="0" applyFont="1" applyFill="1" applyBorder="1" applyAlignment="1">
      <alignment horizontal="center" vertical="center" wrapText="1"/>
    </xf>
    <xf numFmtId="0" fontId="38" fillId="3" borderId="5" xfId="0" applyFont="1" applyFill="1" applyBorder="1" applyAlignment="1">
      <alignment horizontal="center" vertical="center" wrapText="1"/>
    </xf>
    <xf numFmtId="0" fontId="38" fillId="3" borderId="20" xfId="0" applyFont="1" applyFill="1" applyBorder="1" applyAlignment="1">
      <alignment horizontal="center" vertical="center" wrapText="1"/>
    </xf>
    <xf numFmtId="0" fontId="24" fillId="6" borderId="33" xfId="0" applyFont="1" applyFill="1" applyBorder="1" applyAlignment="1">
      <alignment horizontal="center" vertical="center"/>
    </xf>
    <xf numFmtId="0" fontId="24" fillId="6" borderId="29" xfId="0" applyFont="1" applyFill="1" applyBorder="1" applyAlignment="1">
      <alignment horizontal="center" vertical="center"/>
    </xf>
    <xf numFmtId="0" fontId="31" fillId="8" borderId="33" xfId="0" applyFont="1" applyFill="1" applyBorder="1" applyAlignment="1">
      <alignment horizontal="center" vertical="center" wrapText="1"/>
    </xf>
    <xf numFmtId="0" fontId="31" fillId="8" borderId="29" xfId="0" applyFont="1" applyFill="1" applyBorder="1" applyAlignment="1">
      <alignment horizontal="center" vertical="center" wrapText="1"/>
    </xf>
    <xf numFmtId="0" fontId="39" fillId="0" borderId="4" xfId="0" applyFont="1" applyFill="1" applyBorder="1" applyAlignment="1">
      <alignment horizontal="center" vertical="center"/>
    </xf>
    <xf numFmtId="0" fontId="39" fillId="0" borderId="5" xfId="0" applyFont="1" applyFill="1" applyBorder="1" applyAlignment="1">
      <alignment horizontal="center" vertical="center"/>
    </xf>
    <xf numFmtId="0" fontId="39" fillId="0" borderId="6" xfId="0" applyFont="1" applyFill="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39" fillId="3" borderId="37" xfId="0" applyFont="1" applyFill="1" applyBorder="1" applyAlignment="1">
      <alignment horizontal="center" vertical="center"/>
    </xf>
    <xf numFmtId="0" fontId="39" fillId="3" borderId="34" xfId="0" applyFont="1" applyFill="1" applyBorder="1" applyAlignment="1">
      <alignment horizontal="center" vertical="center"/>
    </xf>
    <xf numFmtId="0" fontId="4" fillId="3" borderId="1" xfId="0" applyFont="1" applyFill="1" applyBorder="1" applyAlignment="1">
      <alignment horizontal="center" vertical="center"/>
    </xf>
    <xf numFmtId="0" fontId="31" fillId="7" borderId="33" xfId="0" applyFont="1" applyFill="1" applyBorder="1" applyAlignment="1">
      <alignment horizontal="center" vertical="center" wrapText="1"/>
    </xf>
    <xf numFmtId="0" fontId="4" fillId="3" borderId="35" xfId="0" applyFont="1" applyFill="1" applyBorder="1" applyAlignment="1">
      <alignment horizontal="center"/>
    </xf>
    <xf numFmtId="0" fontId="4" fillId="3" borderId="45" xfId="0" applyFont="1" applyFill="1" applyBorder="1" applyAlignment="1">
      <alignment horizontal="center"/>
    </xf>
    <xf numFmtId="14" fontId="4" fillId="3" borderId="1" xfId="0" applyNumberFormat="1" applyFont="1" applyFill="1" applyBorder="1" applyAlignment="1" applyProtection="1">
      <alignment horizontal="center"/>
      <protection locked="0"/>
    </xf>
    <xf numFmtId="0" fontId="4" fillId="3" borderId="1" xfId="0" applyFont="1" applyFill="1" applyBorder="1" applyAlignment="1" applyProtection="1">
      <alignment horizontal="center"/>
      <protection locked="0"/>
    </xf>
    <xf numFmtId="0" fontId="2" fillId="0" borderId="0" xfId="0" applyFont="1" applyAlignment="1">
      <alignment horizontal="center"/>
    </xf>
    <xf numFmtId="0" fontId="35" fillId="11" borderId="1" xfId="0" applyFont="1" applyFill="1" applyBorder="1" applyAlignment="1">
      <alignment horizontal="center" vertical="center"/>
    </xf>
    <xf numFmtId="0" fontId="35" fillId="6" borderId="1" xfId="0" applyFont="1" applyFill="1" applyBorder="1" applyAlignment="1">
      <alignment horizontal="center" vertical="center"/>
    </xf>
    <xf numFmtId="0" fontId="36" fillId="5" borderId="1" xfId="0" applyFont="1" applyFill="1" applyBorder="1" applyAlignment="1">
      <alignment horizontal="center" vertical="center"/>
    </xf>
    <xf numFmtId="0" fontId="36" fillId="9" borderId="1" xfId="0" applyFont="1" applyFill="1" applyBorder="1" applyAlignment="1">
      <alignment horizontal="center" vertical="center"/>
    </xf>
    <xf numFmtId="0" fontId="4" fillId="0" borderId="0" xfId="0" applyFont="1" applyAlignment="1">
      <alignment horizontal="center"/>
    </xf>
    <xf numFmtId="0" fontId="0" fillId="0" borderId="1" xfId="0" applyBorder="1" applyAlignment="1">
      <alignment horizontal="center" wrapText="1"/>
    </xf>
    <xf numFmtId="0" fontId="0" fillId="0" borderId="1" xfId="0" applyFill="1" applyBorder="1" applyAlignment="1">
      <alignment horizontal="center" wrapText="1"/>
    </xf>
    <xf numFmtId="0" fontId="32" fillId="0" borderId="49" xfId="0" applyFont="1" applyBorder="1" applyAlignment="1">
      <alignment horizontal="center" vertical="center" wrapText="1"/>
    </xf>
    <xf numFmtId="0" fontId="3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Fill="1" applyBorder="1" applyAlignment="1">
      <alignment horizontal="center" vertical="center" wrapText="1"/>
    </xf>
    <xf numFmtId="0" fontId="25" fillId="0" borderId="1" xfId="0" applyFont="1" applyBorder="1" applyAlignment="1">
      <alignment horizontal="center" vertical="top" wrapText="1"/>
    </xf>
    <xf numFmtId="0" fontId="27" fillId="0" borderId="23" xfId="0" applyFont="1" applyFill="1" applyBorder="1" applyAlignment="1">
      <alignment horizontal="center" vertical="center" wrapText="1"/>
    </xf>
    <xf numFmtId="0" fontId="27" fillId="0" borderId="48" xfId="0" applyFont="1" applyFill="1" applyBorder="1" applyAlignment="1">
      <alignment horizontal="center" vertical="center" wrapText="1"/>
    </xf>
    <xf numFmtId="0" fontId="27" fillId="0" borderId="40" xfId="0" applyFont="1" applyFill="1" applyBorder="1" applyAlignment="1">
      <alignment horizontal="center" vertical="center" wrapText="1"/>
    </xf>
    <xf numFmtId="0" fontId="27"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wrapText="1"/>
    </xf>
    <xf numFmtId="0" fontId="30" fillId="0" borderId="1" xfId="0" applyFont="1" applyBorder="1" applyAlignment="1">
      <alignment horizontal="center" vertical="center" wrapText="1"/>
    </xf>
    <xf numFmtId="0" fontId="24"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 fillId="0" borderId="49" xfId="0" applyFont="1" applyBorder="1" applyAlignment="1">
      <alignment horizontal="center" vertical="center" wrapText="1"/>
    </xf>
    <xf numFmtId="0" fontId="2" fillId="0" borderId="2" xfId="0" applyFont="1" applyBorder="1" applyAlignment="1">
      <alignment horizontal="center" vertical="center" wrapText="1"/>
    </xf>
    <xf numFmtId="0" fontId="31" fillId="0" borderId="1"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27" fillId="0" borderId="23"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0"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5" fillId="0" borderId="1" xfId="0" applyFont="1" applyBorder="1" applyAlignment="1">
      <alignment horizontal="center" wrapText="1"/>
    </xf>
    <xf numFmtId="0" fontId="25" fillId="0" borderId="1" xfId="0" applyFont="1" applyBorder="1" applyAlignment="1">
      <alignment horizontal="center" vertical="center" wrapText="1"/>
    </xf>
    <xf numFmtId="0" fontId="26" fillId="0" borderId="1" xfId="0" applyFont="1" applyBorder="1" applyAlignment="1">
      <alignment horizontal="center" vertical="top" wrapText="1"/>
    </xf>
    <xf numFmtId="0" fontId="26" fillId="0" borderId="1" xfId="0" applyFont="1" applyBorder="1" applyAlignment="1">
      <alignment horizontal="center" vertical="center" wrapText="1"/>
    </xf>
    <xf numFmtId="0" fontId="2" fillId="0" borderId="4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0" fillId="0" borderId="1" xfId="0" applyFont="1" applyBorder="1" applyAlignment="1">
      <alignment horizontal="center" vertical="center" wrapText="1"/>
    </xf>
  </cellXfs>
  <cellStyles count="3">
    <cellStyle name="Normal" xfId="0" builtinId="0"/>
    <cellStyle name="Normal 2" xfId="2"/>
    <cellStyle name="Porcentaje" xfId="1" builtinId="5"/>
  </cellStyles>
  <dxfs count="96">
    <dxf>
      <fill>
        <patternFill>
          <bgColor rgb="FF92D050"/>
        </patternFill>
      </fill>
    </dxf>
    <dxf>
      <font>
        <color theme="0"/>
      </font>
      <fill>
        <patternFill>
          <bgColor rgb="FFFF0000"/>
        </patternFill>
      </fill>
    </dxf>
    <dxf>
      <fill>
        <patternFill>
          <bgColor rgb="FF92D050"/>
        </patternFill>
      </fill>
    </dxf>
    <dxf>
      <font>
        <color theme="0"/>
      </font>
      <fill>
        <patternFill>
          <bgColor rgb="FFFF0000"/>
        </patternFill>
      </fill>
    </dxf>
    <dxf>
      <fill>
        <patternFill>
          <bgColor rgb="FF92D050"/>
        </patternFill>
      </fill>
    </dxf>
    <dxf>
      <font>
        <color theme="0"/>
      </font>
      <fill>
        <patternFill>
          <bgColor rgb="FFFF0000"/>
        </patternFill>
      </fill>
    </dxf>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numFmt numFmtId="165" formatCode="m/d/yyyy"/>
    </dxf>
    <dxf>
      <numFmt numFmtId="164" formatCode="0.0%"/>
    </dxf>
    <dxf>
      <alignment vertical="center" readingOrder="0"/>
    </dxf>
    <dxf>
      <alignment wrapText="1" readingOrder="0"/>
    </dxf>
    <dxf>
      <alignment horizontal="center" readingOrder="0"/>
    </dxf>
    <dxf>
      <alignment vertical="center" readingOrder="0"/>
    </dxf>
    <dxf>
      <alignment vertical="center" readingOrder="0"/>
    </dxf>
    <dxf>
      <alignment wrapText="1" readingOrder="0"/>
    </dxf>
    <dxf>
      <alignment wrapText="1" readingOrder="0"/>
    </dxf>
    <dxf>
      <font>
        <color auto="1"/>
      </font>
    </dxf>
    <dxf>
      <fill>
        <patternFill patternType="solid">
          <bgColor rgb="FF00FF00"/>
        </patternFill>
      </fill>
    </dxf>
    <dxf>
      <font>
        <color auto="1"/>
      </font>
    </dxf>
    <dxf>
      <fill>
        <patternFill patternType="solid">
          <bgColor rgb="FFFFFF00"/>
        </patternFill>
      </fill>
    </dxf>
    <dxf>
      <fill>
        <patternFill patternType="solid">
          <bgColor rgb="FFFF0000"/>
        </patternFill>
      </fill>
    </dxf>
    <dxf>
      <alignment horizontal="center" readingOrder="0"/>
    </dxf>
    <dxf>
      <alignment horizontal="center" readingOrder="0"/>
    </dxf>
    <dxf>
      <alignment horizontal="center" readingOrder="0"/>
    </dxf>
    <dxf>
      <alignment horizontal="center" readingOrder="0"/>
    </dxf>
    <dxf>
      <numFmt numFmtId="164" formatCode="0.0%"/>
    </dxf>
    <dxf>
      <alignment vertical="center" readingOrder="0"/>
    </dxf>
    <dxf>
      <alignment wrapText="1" readingOrder="0"/>
    </dxf>
    <dxf>
      <alignment horizontal="center" readingOrder="0"/>
    </dxf>
    <dxf>
      <alignment vertical="center" readingOrder="0"/>
    </dxf>
    <dxf>
      <alignment vertical="center" readingOrder="0"/>
    </dxf>
    <dxf>
      <alignment wrapText="1" readingOrder="0"/>
    </dxf>
    <dxf>
      <alignment wrapText="1" readingOrder="0"/>
    </dxf>
    <dxf>
      <font>
        <color auto="1"/>
      </font>
    </dxf>
    <dxf>
      <fill>
        <patternFill patternType="solid">
          <bgColor rgb="FF00FF00"/>
        </patternFill>
      </fill>
    </dxf>
    <dxf>
      <font>
        <color auto="1"/>
      </font>
    </dxf>
    <dxf>
      <fill>
        <patternFill patternType="solid">
          <bgColor rgb="FFFFFF00"/>
        </patternFill>
      </fill>
    </dxf>
    <dxf>
      <fill>
        <patternFill patternType="solid">
          <bgColor rgb="FFFF0000"/>
        </patternFill>
      </fill>
    </dxf>
    <dxf>
      <alignment horizontal="center" readingOrder="0"/>
    </dxf>
    <dxf>
      <alignment horizontal="center" readingOrder="0"/>
    </dxf>
    <dxf>
      <alignment vertical="center" readingOrder="0"/>
    </dxf>
    <dxf>
      <alignment vertical="center" readingOrder="0"/>
    </dxf>
    <dxf>
      <alignment wrapText="1" readingOrder="0"/>
    </dxf>
    <dxf>
      <alignment wrapText="1" readingOrder="0"/>
    </dxf>
    <dxf>
      <alignment horizontal="center" readingOrder="0"/>
    </dxf>
    <dxf>
      <alignment horizontal="center" readingOrder="0"/>
    </dxf>
    <dxf>
      <fill>
        <patternFill>
          <bgColor rgb="FFCCFFFF"/>
        </patternFill>
      </fill>
    </dxf>
    <dxf>
      <fill>
        <patternFill>
          <bgColor rgb="FFCCFFFF"/>
        </patternFill>
      </fill>
    </dxf>
    <dxf>
      <fill>
        <patternFill>
          <bgColor rgb="FFCCFFFF"/>
        </patternFill>
      </fill>
    </dxf>
    <dxf>
      <fill>
        <patternFill>
          <bgColor rgb="FFCCFFFF"/>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auto="1"/>
      </font>
      <fill>
        <patternFill>
          <bgColor rgb="FFFFFF0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auto="1"/>
      </font>
      <fill>
        <patternFill>
          <bgColor rgb="FFFFFF0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auto="1"/>
      </font>
      <fill>
        <patternFill>
          <bgColor rgb="FFFFFF0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auto="1"/>
      </font>
      <fill>
        <patternFill>
          <bgColor rgb="FFFFFF00"/>
        </patternFill>
      </fill>
    </dxf>
    <dxf>
      <font>
        <color auto="1"/>
      </font>
      <fill>
        <patternFill>
          <bgColor rgb="FF92D050"/>
        </patternFill>
      </fill>
    </dxf>
    <dxf>
      <font>
        <color theme="0"/>
      </font>
      <fill>
        <patternFill>
          <bgColor rgb="FFFF0000"/>
        </patternFill>
      </fill>
    </dxf>
    <dxf>
      <fill>
        <patternFill>
          <bgColor rgb="FFCCFFFF"/>
        </patternFill>
      </fill>
    </dxf>
    <dxf>
      <font>
        <color theme="0"/>
      </font>
      <fill>
        <patternFill>
          <bgColor rgb="FFFF0000"/>
        </patternFill>
      </fill>
    </dxf>
    <dxf>
      <fill>
        <patternFill>
          <bgColor rgb="FF00FF00"/>
        </patternFill>
      </fill>
    </dxf>
    <dxf>
      <fill>
        <patternFill>
          <bgColor rgb="FFFFFF00"/>
        </patternFill>
      </fill>
    </dxf>
    <dxf>
      <font>
        <color auto="1"/>
      </font>
      <fill>
        <patternFill>
          <bgColor rgb="FFFFFF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mruColors>
      <color rgb="FFCC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[Programa Resolución 1111 de 2017- MOSTHYE VICENTE MEDINA RODRIGUEZ - copia.xlsm]Resumen Autoevaluación!Tabla dinámica2</c:name>
    <c:fmtId val="4"/>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CICLO</a:t>
            </a:r>
          </a:p>
        </c:rich>
      </c:tx>
      <c:layout/>
      <c:overlay val="0"/>
      <c:spPr>
        <a:noFill/>
        <a:ln>
          <a:noFill/>
        </a:ln>
        <a:effectLst/>
      </c:spPr>
    </c:title>
    <c:autoTitleDeleted val="0"/>
    <c:pivotFmts>
      <c:pivotFmt>
        <c:idx val="0"/>
        <c:spPr>
          <a:ln w="28575" cap="rnd">
            <a:solidFill>
              <a:schemeClr val="accent1"/>
            </a:solidFill>
            <a:round/>
          </a:ln>
          <a:effectLst/>
        </c:spPr>
        <c:marker>
          <c:symbol val="none"/>
        </c:marker>
      </c:pivotFmt>
    </c:pivotFmts>
    <c:plotArea>
      <c:layout/>
      <c:radarChart>
        <c:radarStyle val="marker"/>
        <c:varyColors val="0"/>
        <c:ser>
          <c:idx val="0"/>
          <c:order val="0"/>
          <c:tx>
            <c:strRef>
              <c:f>'Resumen Autoevaluación'!$B$23</c:f>
              <c:strCache>
                <c:ptCount val="1"/>
                <c:pt idx="0">
                  <c:v>Total</c:v>
                </c:pt>
              </c:strCache>
            </c:strRef>
          </c:tx>
          <c:spPr>
            <a:ln w="28575" cap="rnd">
              <a:solidFill>
                <a:schemeClr val="accent1"/>
              </a:solidFill>
              <a:round/>
            </a:ln>
            <a:effectLst/>
          </c:spPr>
          <c:marker>
            <c:symbol val="none"/>
          </c:marker>
          <c:cat>
            <c:strRef>
              <c:f>'Resumen Autoevaluación'!$A$24:$A$28</c:f>
              <c:strCache>
                <c:ptCount val="4"/>
                <c:pt idx="0">
                  <c:v>Planear</c:v>
                </c:pt>
                <c:pt idx="1">
                  <c:v>Hacer</c:v>
                </c:pt>
                <c:pt idx="2">
                  <c:v>Verificar</c:v>
                </c:pt>
                <c:pt idx="3">
                  <c:v>Actuar</c:v>
                </c:pt>
              </c:strCache>
            </c:strRef>
          </c:cat>
          <c:val>
            <c:numRef>
              <c:f>'Resumen Autoevaluación'!$B$24:$B$28</c:f>
              <c:numCache>
                <c:formatCode>0.0%</c:formatCode>
                <c:ptCount val="4"/>
                <c:pt idx="0">
                  <c:v>1</c:v>
                </c:pt>
                <c:pt idx="1">
                  <c:v>0.75</c:v>
                </c:pt>
                <c:pt idx="2">
                  <c:v>0</c:v>
                </c:pt>
                <c:pt idx="3">
                  <c:v>0</c:v>
                </c:pt>
              </c:numCache>
            </c:numRef>
          </c:val>
          <c:extLst>
            <c:ext xmlns:c16="http://schemas.microsoft.com/office/drawing/2014/chart" uri="{C3380CC4-5D6E-409C-BE32-E72D297353CC}">
              <c16:uniqueId val="{00000000-B3A1-4665-BB6D-07B8CBCCC0DC}"/>
            </c:ext>
          </c:extLst>
        </c:ser>
        <c:dLbls>
          <c:showLegendKey val="0"/>
          <c:showVal val="0"/>
          <c:showCatName val="0"/>
          <c:showSerName val="0"/>
          <c:showPercent val="0"/>
          <c:showBubbleSize val="0"/>
        </c:dLbls>
        <c:axId val="622043728"/>
        <c:axId val="622041008"/>
      </c:radarChart>
      <c:catAx>
        <c:axId val="622043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41008"/>
        <c:crosses val="autoZero"/>
        <c:auto val="1"/>
        <c:lblAlgn val="ctr"/>
        <c:lblOffset val="100"/>
        <c:noMultiLvlLbl val="0"/>
      </c:catAx>
      <c:valAx>
        <c:axId val="622041008"/>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43728"/>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[Programa Resolución 1111 de 2017- MOSTHYE VICENTE MEDINA RODRIGUEZ - copia.xlsm]Resumen Autoevaluación!Tabla dinámica3</c:name>
    <c:fmtId val="4"/>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CICLO</a:t>
            </a:r>
          </a:p>
        </c:rich>
      </c:tx>
      <c:layout/>
      <c:overlay val="0"/>
      <c:spPr>
        <a:noFill/>
        <a:ln>
          <a:noFill/>
        </a:ln>
        <a:effectLst/>
      </c:spPr>
    </c:title>
    <c:autoTitleDeleted val="0"/>
    <c:pivotFmts>
      <c:pivotFmt>
        <c:idx val="0"/>
        <c:spPr>
          <a:solidFill>
            <a:schemeClr val="accent1"/>
          </a:solidFill>
          <a:ln>
            <a:noFill/>
          </a:ln>
          <a:effectLst/>
        </c:spPr>
        <c:marker>
          <c:symbol val="none"/>
        </c:marker>
      </c:pivotFmt>
      <c:pivotFmt>
        <c:idx val="1"/>
        <c:spPr>
          <a:solidFill>
            <a:schemeClr val="accent2"/>
          </a:solidFill>
          <a:ln>
            <a:noFill/>
          </a:ln>
          <a:effectLst/>
        </c:spPr>
        <c:marker>
          <c:symbol val="none"/>
        </c:marker>
      </c:pivotFmt>
      <c:pivotFmt>
        <c:idx val="2"/>
        <c:spPr>
          <a:solidFill>
            <a:schemeClr val="accent3"/>
          </a:solidFill>
          <a:ln>
            <a:noFill/>
          </a:ln>
          <a:effectLst/>
        </c:spPr>
        <c:marker>
          <c:symbol val="none"/>
        </c:marker>
      </c:pivotFmt>
    </c:pivotFmts>
    <c:plotArea>
      <c:layout/>
      <c:barChart>
        <c:barDir val="col"/>
        <c:grouping val="clustered"/>
        <c:varyColors val="0"/>
        <c:ser>
          <c:idx val="0"/>
          <c:order val="0"/>
          <c:tx>
            <c:strRef>
              <c:f>'Resumen Autoevaluación'!$B$36</c:f>
              <c:strCache>
                <c:ptCount val="1"/>
                <c:pt idx="0">
                  <c:v> Crítica</c:v>
                </c:pt>
              </c:strCache>
            </c:strRef>
          </c:tx>
          <c:spPr>
            <a:solidFill>
              <a:schemeClr val="accent1"/>
            </a:solidFill>
            <a:ln>
              <a:noFill/>
            </a:ln>
            <a:effectLst/>
          </c:spPr>
          <c:invertIfNegative val="0"/>
          <c:cat>
            <c:strRef>
              <c:f>'Resumen Autoevaluación'!$A$37:$A$41</c:f>
              <c:strCache>
                <c:ptCount val="4"/>
                <c:pt idx="0">
                  <c:v>Planear</c:v>
                </c:pt>
                <c:pt idx="1">
                  <c:v>Hacer</c:v>
                </c:pt>
                <c:pt idx="2">
                  <c:v>Verificar</c:v>
                </c:pt>
                <c:pt idx="3">
                  <c:v>Actuar</c:v>
                </c:pt>
              </c:strCache>
            </c:strRef>
          </c:cat>
          <c:val>
            <c:numRef>
              <c:f>'Resumen Autoevaluación'!$B$37:$B$41</c:f>
              <c:numCache>
                <c:formatCode>0.0%</c:formatCode>
                <c:ptCount val="4"/>
                <c:pt idx="0">
                  <c:v>0</c:v>
                </c:pt>
                <c:pt idx="1">
                  <c:v>0</c:v>
                </c:pt>
                <c:pt idx="2">
                  <c:v>0</c:v>
                </c:pt>
                <c:pt idx="3">
                  <c:v>0</c:v>
                </c:pt>
              </c:numCache>
            </c:numRef>
          </c:val>
          <c:extLst>
            <c:ext xmlns:c16="http://schemas.microsoft.com/office/drawing/2014/chart" uri="{C3380CC4-5D6E-409C-BE32-E72D297353CC}">
              <c16:uniqueId val="{00000000-DBE5-4802-8872-683E1490307F}"/>
            </c:ext>
          </c:extLst>
        </c:ser>
        <c:ser>
          <c:idx val="1"/>
          <c:order val="1"/>
          <c:tx>
            <c:strRef>
              <c:f>'Resumen Autoevaluación'!$C$36</c:f>
              <c:strCache>
                <c:ptCount val="1"/>
                <c:pt idx="0">
                  <c:v> Moderadamente Aceptable</c:v>
                </c:pt>
              </c:strCache>
            </c:strRef>
          </c:tx>
          <c:spPr>
            <a:solidFill>
              <a:schemeClr val="accent2"/>
            </a:solidFill>
            <a:ln>
              <a:noFill/>
            </a:ln>
            <a:effectLst/>
          </c:spPr>
          <c:invertIfNegative val="0"/>
          <c:cat>
            <c:strRef>
              <c:f>'Resumen Autoevaluación'!$A$37:$A$41</c:f>
              <c:strCache>
                <c:ptCount val="4"/>
                <c:pt idx="0">
                  <c:v>Planear</c:v>
                </c:pt>
                <c:pt idx="1">
                  <c:v>Hacer</c:v>
                </c:pt>
                <c:pt idx="2">
                  <c:v>Verificar</c:v>
                </c:pt>
                <c:pt idx="3">
                  <c:v>Actuar</c:v>
                </c:pt>
              </c:strCache>
            </c:strRef>
          </c:cat>
          <c:val>
            <c:numRef>
              <c:f>'Resumen Autoevaluación'!$C$37:$C$41</c:f>
              <c:numCache>
                <c:formatCode>0.0%</c:formatCode>
                <c:ptCount val="4"/>
                <c:pt idx="0">
                  <c:v>0</c:v>
                </c:pt>
                <c:pt idx="1">
                  <c:v>0.75</c:v>
                </c:pt>
                <c:pt idx="2">
                  <c:v>0</c:v>
                </c:pt>
                <c:pt idx="3">
                  <c:v>0</c:v>
                </c:pt>
              </c:numCache>
            </c:numRef>
          </c:val>
          <c:extLst>
            <c:ext xmlns:c16="http://schemas.microsoft.com/office/drawing/2014/chart" uri="{C3380CC4-5D6E-409C-BE32-E72D297353CC}">
              <c16:uniqueId val="{00000001-DBE5-4802-8872-683E1490307F}"/>
            </c:ext>
          </c:extLst>
        </c:ser>
        <c:ser>
          <c:idx val="2"/>
          <c:order val="2"/>
          <c:tx>
            <c:strRef>
              <c:f>'Resumen Autoevaluación'!$D$36</c:f>
              <c:strCache>
                <c:ptCount val="1"/>
                <c:pt idx="0">
                  <c:v> Aceptable</c:v>
                </c:pt>
              </c:strCache>
            </c:strRef>
          </c:tx>
          <c:spPr>
            <a:solidFill>
              <a:schemeClr val="accent3"/>
            </a:solidFill>
            <a:ln>
              <a:noFill/>
            </a:ln>
            <a:effectLst/>
          </c:spPr>
          <c:invertIfNegative val="0"/>
          <c:cat>
            <c:strRef>
              <c:f>'Resumen Autoevaluación'!$A$37:$A$41</c:f>
              <c:strCache>
                <c:ptCount val="4"/>
                <c:pt idx="0">
                  <c:v>Planear</c:v>
                </c:pt>
                <c:pt idx="1">
                  <c:v>Hacer</c:v>
                </c:pt>
                <c:pt idx="2">
                  <c:v>Verificar</c:v>
                </c:pt>
                <c:pt idx="3">
                  <c:v>Actuar</c:v>
                </c:pt>
              </c:strCache>
            </c:strRef>
          </c:cat>
          <c:val>
            <c:numRef>
              <c:f>'Resumen Autoevaluación'!$D$37:$D$41</c:f>
              <c:numCache>
                <c:formatCode>0.0%</c:formatCode>
                <c:ptCount val="4"/>
                <c:pt idx="0">
                  <c:v>1</c:v>
                </c:pt>
                <c:pt idx="1">
                  <c:v>0</c:v>
                </c:pt>
                <c:pt idx="2">
                  <c:v>0</c:v>
                </c:pt>
                <c:pt idx="3">
                  <c:v>0</c:v>
                </c:pt>
              </c:numCache>
            </c:numRef>
          </c:val>
          <c:extLst>
            <c:ext xmlns:c16="http://schemas.microsoft.com/office/drawing/2014/chart" uri="{C3380CC4-5D6E-409C-BE32-E72D297353CC}">
              <c16:uniqueId val="{00000002-DBE5-4802-8872-683E1490307F}"/>
            </c:ext>
          </c:extLst>
        </c:ser>
        <c:dLbls>
          <c:showLegendKey val="0"/>
          <c:showVal val="0"/>
          <c:showCatName val="0"/>
          <c:showSerName val="0"/>
          <c:showPercent val="0"/>
          <c:showBubbleSize val="0"/>
        </c:dLbls>
        <c:gapWidth val="75"/>
        <c:overlap val="-25"/>
        <c:axId val="622031760"/>
        <c:axId val="622039376"/>
      </c:barChart>
      <c:catAx>
        <c:axId val="622031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39376"/>
        <c:crosses val="autoZero"/>
        <c:auto val="1"/>
        <c:lblAlgn val="ctr"/>
        <c:lblOffset val="100"/>
        <c:noMultiLvlLbl val="0"/>
      </c:catAx>
      <c:valAx>
        <c:axId val="622039376"/>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317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[Programa Resolución 1111 de 2017- MOSTHYE VICENTE MEDINA RODRIGUEZ - copia.xlsm]Resumen Autoevaluación!Tabla dinámica4</c:name>
    <c:fmtId val="4"/>
  </c:pivotSource>
  <c:chart>
    <c:title>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ln w="28575" cap="rnd">
            <a:solidFill>
              <a:schemeClr val="accent1"/>
            </a:solidFill>
            <a:round/>
          </a:ln>
          <a:effectLst/>
        </c:spPr>
        <c:marker>
          <c:symbol val="none"/>
        </c:marker>
      </c:pivotFmt>
    </c:pivotFmts>
    <c:plotArea>
      <c:layout/>
      <c:radarChart>
        <c:radarStyle val="marker"/>
        <c:varyColors val="0"/>
        <c:ser>
          <c:idx val="0"/>
          <c:order val="0"/>
          <c:tx>
            <c:strRef>
              <c:f>'Resumen Autoevaluación'!$B$48</c:f>
              <c:strCache>
                <c:ptCount val="1"/>
                <c:pt idx="0">
                  <c:v>Total</c:v>
                </c:pt>
              </c:strCache>
            </c:strRef>
          </c:tx>
          <c:spPr>
            <a:ln w="28575" cap="rnd">
              <a:solidFill>
                <a:schemeClr val="accent1"/>
              </a:solidFill>
              <a:round/>
            </a:ln>
            <a:effectLst/>
          </c:spPr>
          <c:marker>
            <c:symbol val="none"/>
          </c:marker>
          <c:cat>
            <c:strRef>
              <c:f>'Resumen Autoevaluación'!$A$49:$A$55</c:f>
              <c:strCache>
                <c:ptCount val="7"/>
                <c:pt idx="0">
                  <c:v>P - Recursos</c:v>
                </c:pt>
                <c:pt idx="1">
                  <c:v>P - Gestión Integral del SG SST</c:v>
                </c:pt>
                <c:pt idx="2">
                  <c:v>H - Gestión de la Salud</c:v>
                </c:pt>
                <c:pt idx="3">
                  <c:v>H - Gestión de Peligros y Riesgos</c:v>
                </c:pt>
                <c:pt idx="4">
                  <c:v>H - Gestión de Amenazas</c:v>
                </c:pt>
                <c:pt idx="5">
                  <c:v>V - Verificación del SG SST</c:v>
                </c:pt>
                <c:pt idx="6">
                  <c:v>A - Mejoramiento</c:v>
                </c:pt>
              </c:strCache>
            </c:strRef>
          </c:cat>
          <c:val>
            <c:numRef>
              <c:f>'Resumen Autoevaluación'!$B$49:$B$55</c:f>
              <c:numCache>
                <c:formatCode>#,#00%</c:formatCode>
                <c:ptCount val="7"/>
                <c:pt idx="0">
                  <c:v>0.2</c:v>
                </c:pt>
                <c:pt idx="1">
                  <c:v>0.2</c:v>
                </c:pt>
                <c:pt idx="2">
                  <c:v>0.2</c:v>
                </c:pt>
                <c:pt idx="3">
                  <c:v>0.1</c:v>
                </c:pt>
                <c:pt idx="4">
                  <c:v>0.2</c:v>
                </c:pt>
                <c:pt idx="5">
                  <c:v>0</c:v>
                </c:pt>
                <c:pt idx="6">
                  <c:v>0</c:v>
                </c:pt>
              </c:numCache>
            </c:numRef>
          </c:val>
          <c:extLst>
            <c:ext xmlns:c16="http://schemas.microsoft.com/office/drawing/2014/chart" uri="{C3380CC4-5D6E-409C-BE32-E72D297353CC}">
              <c16:uniqueId val="{00000000-5700-4FE7-AB87-DB6D264D23F5}"/>
            </c:ext>
          </c:extLst>
        </c:ser>
        <c:dLbls>
          <c:showLegendKey val="0"/>
          <c:showVal val="0"/>
          <c:showCatName val="0"/>
          <c:showSerName val="0"/>
          <c:showPercent val="0"/>
          <c:showBubbleSize val="0"/>
        </c:dLbls>
        <c:axId val="622045360"/>
        <c:axId val="622039920"/>
      </c:radarChart>
      <c:catAx>
        <c:axId val="6220453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39920"/>
        <c:crosses val="autoZero"/>
        <c:auto val="1"/>
        <c:lblAlgn val="ctr"/>
        <c:lblOffset val="100"/>
        <c:noMultiLvlLbl val="0"/>
      </c:catAx>
      <c:valAx>
        <c:axId val="622039920"/>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45360"/>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[Programa Resolución 1111 de 2017- MOSTHYE VICENTE MEDINA RODRIGUEZ - copia.xlsm]Gráfica Comparativa!Tabla dinámica5</c:name>
    <c:fmtId val="9"/>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COMPARATIVO</a:t>
            </a:r>
            <a:r>
              <a:rPr lang="es-CO" baseline="0"/>
              <a:t> AÑO</a:t>
            </a:r>
            <a:endParaRPr lang="es-CO"/>
          </a:p>
        </c:rich>
      </c:tx>
      <c:layout/>
      <c:overlay val="0"/>
      <c:spPr>
        <a:noFill/>
        <a:ln>
          <a:noFill/>
        </a:ln>
        <a:effectLst/>
      </c:spPr>
    </c:title>
    <c:autoTitleDeleted val="0"/>
    <c:pivotFmts>
      <c:pivotFmt>
        <c:idx val="0"/>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2"/>
          </a:solidFill>
          <a:ln>
            <a:noFill/>
          </a:ln>
          <a:effectLst/>
        </c:spPr>
        <c:marker>
          <c:symbol val="none"/>
        </c:marker>
      </c:pivotFmt>
      <c:pivotFmt>
        <c:idx val="7"/>
        <c:spPr>
          <a:solidFill>
            <a:schemeClr val="accent2"/>
          </a:solidFill>
          <a:ln>
            <a:noFill/>
          </a:ln>
          <a:effectLst/>
        </c:spPr>
        <c:marker>
          <c:symbol val="none"/>
        </c:marker>
      </c:pivotFmt>
      <c:pivotFmt>
        <c:idx val="8"/>
        <c:marker>
          <c:symbol val="none"/>
        </c:marker>
      </c:pivotFmt>
    </c:pivotFmts>
    <c:plotArea>
      <c:layout/>
      <c:barChart>
        <c:barDir val="col"/>
        <c:grouping val="clustered"/>
        <c:varyColors val="0"/>
        <c:ser>
          <c:idx val="0"/>
          <c:order val="0"/>
          <c:tx>
            <c:strRef>
              <c:f>'Gráfica Comparativa'!$B$7:$B$8</c:f>
              <c:strCache>
                <c:ptCount val="1"/>
              </c:strCache>
            </c:strRef>
          </c:tx>
          <c:spPr>
            <a:solidFill>
              <a:schemeClr val="accent1"/>
            </a:solidFill>
            <a:ln>
              <a:noFill/>
            </a:ln>
            <a:effectLst/>
          </c:spPr>
          <c:invertIfNegative val="0"/>
          <c:cat>
            <c:strRef>
              <c:f>'Gráfica Comparativa'!$A$9:$A$12</c:f>
              <c:strCache>
                <c:ptCount val="4"/>
                <c:pt idx="0">
                  <c:v>Planear</c:v>
                </c:pt>
                <c:pt idx="1">
                  <c:v>Hacer</c:v>
                </c:pt>
                <c:pt idx="2">
                  <c:v>Verificar</c:v>
                </c:pt>
                <c:pt idx="3">
                  <c:v>Actuar</c:v>
                </c:pt>
              </c:strCache>
            </c:strRef>
          </c:cat>
          <c:val>
            <c:numRef>
              <c:f>'Gráfica Comparativa'!$B$9:$B$12</c:f>
              <c:numCache>
                <c:formatCode>#,#00%</c:formatCode>
                <c:ptCount val="4"/>
                <c:pt idx="0">
                  <c:v>0</c:v>
                </c:pt>
                <c:pt idx="1">
                  <c:v>0</c:v>
                </c:pt>
                <c:pt idx="2">
                  <c:v>0</c:v>
                </c:pt>
                <c:pt idx="3">
                  <c:v>0</c:v>
                </c:pt>
              </c:numCache>
            </c:numRef>
          </c:val>
          <c:extLst>
            <c:ext xmlns:c16="http://schemas.microsoft.com/office/drawing/2014/chart" uri="{C3380CC4-5D6E-409C-BE32-E72D297353CC}">
              <c16:uniqueId val="{00000000-4724-4AEC-A269-AA2E170314F0}"/>
            </c:ext>
          </c:extLst>
        </c:ser>
        <c:ser>
          <c:idx val="1"/>
          <c:order val="1"/>
          <c:tx>
            <c:strRef>
              <c:f>'Gráfica Comparativa'!$C$7:$C$8</c:f>
              <c:strCache>
                <c:ptCount val="1"/>
                <c:pt idx="0">
                  <c:v>30/06/2017</c:v>
                </c:pt>
              </c:strCache>
            </c:strRef>
          </c:tx>
          <c:invertIfNegative val="0"/>
          <c:cat>
            <c:strRef>
              <c:f>'Gráfica Comparativa'!$A$9:$A$12</c:f>
              <c:strCache>
                <c:ptCount val="4"/>
                <c:pt idx="0">
                  <c:v>Planear</c:v>
                </c:pt>
                <c:pt idx="1">
                  <c:v>Hacer</c:v>
                </c:pt>
                <c:pt idx="2">
                  <c:v>Verificar</c:v>
                </c:pt>
                <c:pt idx="3">
                  <c:v>Actuar</c:v>
                </c:pt>
              </c:strCache>
            </c:strRef>
          </c:cat>
          <c:val>
            <c:numRef>
              <c:f>'Gráfica Comparativa'!$C$9:$C$12</c:f>
              <c:numCache>
                <c:formatCode>#,#00%</c:formatCode>
                <c:ptCount val="4"/>
                <c:pt idx="0">
                  <c:v>1</c:v>
                </c:pt>
                <c:pt idx="1">
                  <c:v>0.75</c:v>
                </c:pt>
                <c:pt idx="2">
                  <c:v>0</c:v>
                </c:pt>
                <c:pt idx="3">
                  <c:v>0</c:v>
                </c:pt>
              </c:numCache>
            </c:numRef>
          </c:val>
          <c:extLst>
            <c:ext xmlns:c16="http://schemas.microsoft.com/office/drawing/2014/chart" uri="{C3380CC4-5D6E-409C-BE32-E72D297353CC}">
              <c16:uniqueId val="{00000001-4724-4AEC-A269-AA2E170314F0}"/>
            </c:ext>
          </c:extLst>
        </c:ser>
        <c:dLbls>
          <c:showLegendKey val="0"/>
          <c:showVal val="0"/>
          <c:showCatName val="0"/>
          <c:showSerName val="0"/>
          <c:showPercent val="0"/>
          <c:showBubbleSize val="0"/>
        </c:dLbls>
        <c:gapWidth val="150"/>
        <c:axId val="622037744"/>
        <c:axId val="622045904"/>
      </c:barChart>
      <c:catAx>
        <c:axId val="622037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45904"/>
        <c:crosses val="autoZero"/>
        <c:auto val="1"/>
        <c:lblAlgn val="ctr"/>
        <c:lblOffset val="100"/>
        <c:noMultiLvlLbl val="0"/>
      </c:catAx>
      <c:valAx>
        <c:axId val="622045904"/>
        <c:scaling>
          <c:orientation val="minMax"/>
        </c:scaling>
        <c:delete val="0"/>
        <c:axPos val="l"/>
        <c:majorGridlines>
          <c:spPr>
            <a:ln w="9525" cap="flat" cmpd="sng" algn="ctr">
              <a:solidFill>
                <a:schemeClr val="tx1">
                  <a:lumMod val="15000"/>
                  <a:lumOff val="85000"/>
                </a:schemeClr>
              </a:solidFill>
              <a:round/>
            </a:ln>
            <a:effectLst/>
          </c:spPr>
        </c:majorGridlines>
        <c:title>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203774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[Programa Resolución 1111 de 2017- MOSTHYE VICENTE MEDINA RODRIGUEZ - copia.xlsm]Gráfica Comparativa!Tabla dinámica1</c:name>
    <c:fmtId val="11"/>
  </c:pivotSource>
  <c:chart>
    <c:autoTitleDeleted val="1"/>
    <c:pivotFmts>
      <c:pivotFmt>
        <c:idx val="0"/>
        <c:spPr>
          <a:solidFill>
            <a:schemeClr val="accent1"/>
          </a:solidFill>
          <a:ln>
            <a:noFill/>
          </a:ln>
          <a:effectLst/>
        </c:spPr>
        <c:marker>
          <c:symbol val="none"/>
        </c:marker>
      </c:pivotFmt>
    </c:pivotFmts>
    <c:plotArea>
      <c:layout/>
      <c:barChart>
        <c:barDir val="col"/>
        <c:grouping val="clustered"/>
        <c:varyColors val="0"/>
        <c:ser>
          <c:idx val="0"/>
          <c:order val="0"/>
          <c:tx>
            <c:strRef>
              <c:f>'Gráfica Comparativa'!$B$27</c:f>
              <c:strCache>
                <c:ptCount val="1"/>
                <c:pt idx="0">
                  <c:v>Total</c:v>
                </c:pt>
              </c:strCache>
            </c:strRef>
          </c:tx>
          <c:spPr>
            <a:solidFill>
              <a:schemeClr val="accent1"/>
            </a:solidFill>
            <a:ln>
              <a:noFill/>
            </a:ln>
            <a:effectLst/>
          </c:spPr>
          <c:invertIfNegative val="0"/>
          <c:cat>
            <c:multiLvlStrRef>
              <c:f>'Gráfica Comparativa'!$A$28:$A$52</c:f>
              <c:multiLvlStrCache>
                <c:ptCount val="22"/>
                <c:lvl>
                  <c:pt idx="0">
                    <c:v>1.1.1 Responsable del SG SST</c:v>
                  </c:pt>
                  <c:pt idx="1">
                    <c:v>1.1.2 Responsabilidades en el SG SST</c:v>
                  </c:pt>
                  <c:pt idx="2">
                    <c:v>1.1.3. Asignación de Recursos para el SG SST</c:v>
                  </c:pt>
                  <c:pt idx="3">
                    <c:v>1.1.4 Afiliación al Sistema General de Riesgos Laborales</c:v>
                  </c:pt>
                  <c:pt idx="4">
                    <c:v>1.1.5 Pago de Pensión Trabajadores de Alto Riesgo</c:v>
                  </c:pt>
                  <c:pt idx="5">
                    <c:v>1.1.6 Conformación del Copasst </c:v>
                  </c:pt>
                  <c:pt idx="6">
                    <c:v>1.1.7 Capacitación del Copasst</c:v>
                  </c:pt>
                  <c:pt idx="7">
                    <c:v>1.1.8 Conformación Comité Convivencia</c:v>
                  </c:pt>
                  <c:pt idx="8">
                    <c:v>1.2.1 Programa Capacitación Promoción y Prevención - P y P</c:v>
                  </c:pt>
                  <c:pt idx="9">
                    <c:v>1.2.2 Capacitación, Inducción y Reinducción en SG SST, Actividades de Promoción y Prevención - P y P</c:v>
                  </c:pt>
                  <c:pt idx="10">
                    <c:v>1.2.3 Responsable del SG SST - Curso 50 Horas</c:v>
                  </c:pt>
                  <c:pt idx="11">
                    <c:v>2.1.1 Politica del SG SST - Firmada  Fechada y Divulgada al Copasst </c:v>
                  </c:pt>
                  <c:pt idx="12">
                    <c:v>2.10.1 Evaluación y selección de proveedores y contratista</c:v>
                  </c:pt>
                  <c:pt idx="13">
                    <c:v>2.11.1 Evaluación del impacto de cambios internos y externos en el SG SST</c:v>
                  </c:pt>
                  <c:pt idx="14">
                    <c:v>2.2.1 Objetivos definidos, claros, medibles, cuantificables, con metas, documentos, revisados del SG SST</c:v>
                  </c:pt>
                  <c:pt idx="15">
                    <c:v>2.3.1 Evaluación e identificación de Prioridades</c:v>
                  </c:pt>
                  <c:pt idx="16">
                    <c:v>2.4.1 Plan que identifica objetivos, metas, responsabilidad, recursos con cronograma y firmado</c:v>
                  </c:pt>
                  <c:pt idx="17">
                    <c:v>2.5.1 Archivo o Retención documental del SG SST</c:v>
                  </c:pt>
                  <c:pt idx="18">
                    <c:v>2.6.1 Rendición sbore el desempeño</c:v>
                  </c:pt>
                  <c:pt idx="19">
                    <c:v>2.7.1 Matriz Legal</c:v>
                  </c:pt>
                  <c:pt idx="20">
                    <c:v>2.8.1 Mecanismo de comunicación, auto reporte del SG SST</c:v>
                  </c:pt>
                  <c:pt idx="21">
                    <c:v>2.9.1 Identificación, Evaluación para adquisición de productos y servicios en el SG SST</c:v>
                  </c:pt>
                </c:lvl>
                <c:lvl>
                  <c:pt idx="0">
                    <c:v>P - Recursos</c:v>
                  </c:pt>
                  <c:pt idx="12">
                    <c:v>P - Gestión Integral del SG SST</c:v>
                  </c:pt>
                </c:lvl>
              </c:multiLvlStrCache>
            </c:multiLvlStrRef>
          </c:cat>
          <c:val>
            <c:numRef>
              <c:f>'Gráfica Comparativa'!$B$28:$B$52</c:f>
              <c:numCache>
                <c:formatCode>General</c:formatCode>
                <c:ptCount val="22"/>
                <c:pt idx="0">
                  <c:v>0.5</c:v>
                </c:pt>
                <c:pt idx="1">
                  <c:v>0.5</c:v>
                </c:pt>
                <c:pt idx="2">
                  <c:v>0.5</c:v>
                </c:pt>
                <c:pt idx="3">
                  <c:v>0.5</c:v>
                </c:pt>
                <c:pt idx="4">
                  <c:v>0.5</c:v>
                </c:pt>
                <c:pt idx="5">
                  <c:v>0.5</c:v>
                </c:pt>
                <c:pt idx="6">
                  <c:v>0.5</c:v>
                </c:pt>
                <c:pt idx="7">
                  <c:v>0.5</c:v>
                </c:pt>
                <c:pt idx="8">
                  <c:v>2</c:v>
                </c:pt>
                <c:pt idx="9">
                  <c:v>2</c:v>
                </c:pt>
                <c:pt idx="10">
                  <c:v>2</c:v>
                </c:pt>
                <c:pt idx="11">
                  <c:v>1</c:v>
                </c:pt>
                <c:pt idx="12">
                  <c:v>2</c:v>
                </c:pt>
                <c:pt idx="13">
                  <c:v>1</c:v>
                </c:pt>
                <c:pt idx="14">
                  <c:v>1</c:v>
                </c:pt>
                <c:pt idx="15">
                  <c:v>1</c:v>
                </c:pt>
                <c:pt idx="16">
                  <c:v>2</c:v>
                </c:pt>
                <c:pt idx="17">
                  <c:v>2</c:v>
                </c:pt>
                <c:pt idx="18">
                  <c:v>1</c:v>
                </c:pt>
                <c:pt idx="19">
                  <c:v>2</c:v>
                </c:pt>
                <c:pt idx="20">
                  <c:v>1</c:v>
                </c:pt>
                <c:pt idx="21">
                  <c:v>1</c:v>
                </c:pt>
              </c:numCache>
            </c:numRef>
          </c:val>
          <c:extLst>
            <c:ext xmlns:c16="http://schemas.microsoft.com/office/drawing/2014/chart" uri="{C3380CC4-5D6E-409C-BE32-E72D297353CC}">
              <c16:uniqueId val="{00000000-6083-4D2D-B5DC-227159E8392B}"/>
            </c:ext>
          </c:extLst>
        </c:ser>
        <c:dLbls>
          <c:showLegendKey val="0"/>
          <c:showVal val="0"/>
          <c:showCatName val="0"/>
          <c:showSerName val="0"/>
          <c:showPercent val="0"/>
          <c:showBubbleSize val="0"/>
        </c:dLbls>
        <c:gapWidth val="219"/>
        <c:overlap val="-27"/>
        <c:axId val="519338848"/>
        <c:axId val="519332320"/>
      </c:barChart>
      <c:catAx>
        <c:axId val="5193388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9332320"/>
        <c:crosses val="autoZero"/>
        <c:auto val="1"/>
        <c:lblAlgn val="ctr"/>
        <c:lblOffset val="100"/>
        <c:noMultiLvlLbl val="0"/>
      </c:catAx>
      <c:valAx>
        <c:axId val="519332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9338848"/>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drawings/_rels/drawing1.xml.rels><?xml version="1.0" encoding="UTF-8" standalone="yes"?>
<Relationships xmlns="http://schemas.openxmlformats.org/package/2006/relationships"><Relationship Id="rId2" Type="http://schemas.openxmlformats.org/officeDocument/2006/relationships/image" Target="../media/image1.gif"/><Relationship Id="rId1" Type="http://schemas.openxmlformats.org/officeDocument/2006/relationships/hyperlink" Target="http://www.jusava.net/software.php" TargetMode="External"/></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jpeg"/><Relationship Id="rId4"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0</xdr:colOff>
      <xdr:row>35</xdr:row>
      <xdr:rowOff>161925</xdr:rowOff>
    </xdr:to>
    <xdr:pic>
      <xdr:nvPicPr>
        <xdr:cNvPr id="2" name="Imagen 1">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9144000" cy="6829425"/>
        </a:xfrm>
        <a:prstGeom prst="rect">
          <a:avLst/>
        </a:prstGeom>
      </xdr:spPr>
    </xdr:pic>
    <xdr:clientData/>
  </xdr:twoCellAnchor>
  <xdr:twoCellAnchor>
    <xdr:from>
      <xdr:col>9</xdr:col>
      <xdr:colOff>149679</xdr:colOff>
      <xdr:row>11</xdr:row>
      <xdr:rowOff>27214</xdr:rowOff>
    </xdr:from>
    <xdr:to>
      <xdr:col>11</xdr:col>
      <xdr:colOff>136072</xdr:colOff>
      <xdr:row>12</xdr:row>
      <xdr:rowOff>136071</xdr:rowOff>
    </xdr:to>
    <xdr:sp macro="" textlink="A1">
      <xdr:nvSpPr>
        <xdr:cNvPr id="3" name="CuadroTexto 2">
          <a:extLst>
            <a:ext uri="{FF2B5EF4-FFF2-40B4-BE49-F238E27FC236}">
              <a16:creationId xmlns:a16="http://schemas.microsoft.com/office/drawing/2014/main" id="{00000000-0008-0000-0000-000003000000}"/>
            </a:ext>
          </a:extLst>
        </xdr:cNvPr>
        <xdr:cNvSpPr txBox="1"/>
      </xdr:nvSpPr>
      <xdr:spPr>
        <a:xfrm>
          <a:off x="7007679" y="2122714"/>
          <a:ext cx="1510393" cy="299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fld id="{F4F8A7CC-9914-4019-8EA4-DFBAADDE9B94}" type="TxLink">
            <a:rPr lang="en-US" sz="800" b="0" i="0" u="none" strike="noStrike">
              <a:solidFill>
                <a:srgbClr val="000000"/>
              </a:solidFill>
              <a:latin typeface="Calibri"/>
              <a:cs typeface="Calibri"/>
            </a:rPr>
            <a:pPr/>
            <a:t>MOSTHYE VICENTE MEDINA RODRIGUEZ</a:t>
          </a:fld>
          <a:endParaRPr lang="es-CO" sz="800"/>
        </a:p>
      </xdr:txBody>
    </xdr:sp>
    <xdr:clientData/>
  </xdr:twoCellAnchor>
  <xdr:twoCellAnchor>
    <xdr:from>
      <xdr:col>9</xdr:col>
      <xdr:colOff>149679</xdr:colOff>
      <xdr:row>12</xdr:row>
      <xdr:rowOff>122464</xdr:rowOff>
    </xdr:from>
    <xdr:to>
      <xdr:col>11</xdr:col>
      <xdr:colOff>136072</xdr:colOff>
      <xdr:row>14</xdr:row>
      <xdr:rowOff>40821</xdr:rowOff>
    </xdr:to>
    <xdr:sp macro="" textlink="A2">
      <xdr:nvSpPr>
        <xdr:cNvPr id="4" name="CuadroTexto 3">
          <a:extLst>
            <a:ext uri="{FF2B5EF4-FFF2-40B4-BE49-F238E27FC236}">
              <a16:creationId xmlns:a16="http://schemas.microsoft.com/office/drawing/2014/main" id="{00000000-0008-0000-0000-000004000000}"/>
            </a:ext>
          </a:extLst>
        </xdr:cNvPr>
        <xdr:cNvSpPr txBox="1"/>
      </xdr:nvSpPr>
      <xdr:spPr>
        <a:xfrm>
          <a:off x="7007679" y="2408464"/>
          <a:ext cx="1510393" cy="299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fld id="{28D8F69B-DBC3-475D-83B0-4D228B2E47FF}" type="TxLink">
            <a:rPr lang="en-US" sz="900" b="0" i="0" u="none" strike="noStrike">
              <a:solidFill>
                <a:srgbClr val="000000"/>
              </a:solidFill>
              <a:latin typeface="Calibri"/>
              <a:cs typeface="Calibri"/>
            </a:rPr>
            <a:pPr/>
            <a:t>1102720365-3</a:t>
          </a:fld>
          <a:endParaRPr lang="es-CO" sz="800"/>
        </a:p>
      </xdr:txBody>
    </xdr:sp>
    <xdr:clientData/>
  </xdr:twoCellAnchor>
  <xdr:twoCellAnchor>
    <xdr:from>
      <xdr:col>9</xdr:col>
      <xdr:colOff>149679</xdr:colOff>
      <xdr:row>14</xdr:row>
      <xdr:rowOff>40821</xdr:rowOff>
    </xdr:from>
    <xdr:to>
      <xdr:col>11</xdr:col>
      <xdr:colOff>136072</xdr:colOff>
      <xdr:row>15</xdr:row>
      <xdr:rowOff>149678</xdr:rowOff>
    </xdr:to>
    <xdr:sp macro="" textlink="A3">
      <xdr:nvSpPr>
        <xdr:cNvPr id="5" name="CuadroTexto 4">
          <a:extLst>
            <a:ext uri="{FF2B5EF4-FFF2-40B4-BE49-F238E27FC236}">
              <a16:creationId xmlns:a16="http://schemas.microsoft.com/office/drawing/2014/main" id="{00000000-0008-0000-0000-000005000000}"/>
            </a:ext>
          </a:extLst>
        </xdr:cNvPr>
        <xdr:cNvSpPr txBox="1"/>
      </xdr:nvSpPr>
      <xdr:spPr>
        <a:xfrm>
          <a:off x="7007679" y="2707821"/>
          <a:ext cx="1510393" cy="299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fld id="{478C7998-B705-4F9F-8ED4-A41FEFF3CEF6}" type="TxLink">
            <a:rPr lang="en-US" sz="900" b="0" i="0" u="none" strike="noStrike">
              <a:solidFill>
                <a:srgbClr val="000000"/>
              </a:solidFill>
              <a:latin typeface="Calibri"/>
              <a:cs typeface="Calibri"/>
            </a:rPr>
            <a:pPr/>
            <a:t>2017</a:t>
          </a:fld>
          <a:endParaRPr lang="es-CO" sz="800"/>
        </a:p>
      </xdr:txBody>
    </xdr:sp>
    <xdr:clientData/>
  </xdr:twoCellAnchor>
  <xdr:twoCellAnchor>
    <xdr:from>
      <xdr:col>9</xdr:col>
      <xdr:colOff>152636</xdr:colOff>
      <xdr:row>15</xdr:row>
      <xdr:rowOff>111815</xdr:rowOff>
    </xdr:from>
    <xdr:to>
      <xdr:col>11</xdr:col>
      <xdr:colOff>132521</xdr:colOff>
      <xdr:row>17</xdr:row>
      <xdr:rowOff>30172</xdr:rowOff>
    </xdr:to>
    <xdr:sp macro="" textlink="A4">
      <xdr:nvSpPr>
        <xdr:cNvPr id="6" name="CuadroTexto 5">
          <a:extLst>
            <a:ext uri="{FF2B5EF4-FFF2-40B4-BE49-F238E27FC236}">
              <a16:creationId xmlns:a16="http://schemas.microsoft.com/office/drawing/2014/main" id="{00000000-0008-0000-0000-000006000000}"/>
            </a:ext>
          </a:extLst>
        </xdr:cNvPr>
        <xdr:cNvSpPr txBox="1"/>
      </xdr:nvSpPr>
      <xdr:spPr>
        <a:xfrm>
          <a:off x="7010636" y="2969315"/>
          <a:ext cx="1503885" cy="299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fld id="{512B72AD-7F1A-445F-B194-3296CFCC6A96}" type="TxLink">
            <a:rPr lang="en-US" sz="900" b="0" i="0" u="none" strike="noStrike">
              <a:solidFill>
                <a:srgbClr val="000000"/>
              </a:solidFill>
              <a:latin typeface="Calibri"/>
              <a:cs typeface="Calibri"/>
            </a:rPr>
            <a:pPr/>
            <a:t>1</a:t>
          </a:fld>
          <a:endParaRPr lang="es-CO" sz="800"/>
        </a:p>
      </xdr:txBody>
    </xdr:sp>
    <xdr:clientData/>
  </xdr:twoCellAnchor>
  <xdr:twoCellAnchor>
    <xdr:from>
      <xdr:col>9</xdr:col>
      <xdr:colOff>157370</xdr:colOff>
      <xdr:row>17</xdr:row>
      <xdr:rowOff>33130</xdr:rowOff>
    </xdr:from>
    <xdr:to>
      <xdr:col>11</xdr:col>
      <xdr:colOff>137255</xdr:colOff>
      <xdr:row>18</xdr:row>
      <xdr:rowOff>141987</xdr:rowOff>
    </xdr:to>
    <xdr:sp macro="" textlink="A5">
      <xdr:nvSpPr>
        <xdr:cNvPr id="7" name="CuadroTexto 6">
          <a:extLst>
            <a:ext uri="{FF2B5EF4-FFF2-40B4-BE49-F238E27FC236}">
              <a16:creationId xmlns:a16="http://schemas.microsoft.com/office/drawing/2014/main" id="{00000000-0008-0000-0000-000007000000}"/>
            </a:ext>
          </a:extLst>
        </xdr:cNvPr>
        <xdr:cNvSpPr txBox="1"/>
      </xdr:nvSpPr>
      <xdr:spPr>
        <a:xfrm>
          <a:off x="7015370" y="3271630"/>
          <a:ext cx="1503885" cy="299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fld id="{373F97B6-4C52-4710-B42F-4F11DC9101BE}" type="TxLink">
            <a:rPr lang="en-US" sz="900" b="0" i="0" u="none" strike="noStrike">
              <a:solidFill>
                <a:srgbClr val="000000"/>
              </a:solidFill>
              <a:latin typeface="Calibri"/>
              <a:cs typeface="Calibri"/>
            </a:rPr>
            <a:pPr/>
            <a:t>30 de junio 2017</a:t>
          </a:fld>
          <a:endParaRPr lang="es-CO" sz="800"/>
        </a:p>
      </xdr:txBody>
    </xdr:sp>
    <xdr:clientData/>
  </xdr:twoCellAnchor>
  <xdr:twoCellAnchor>
    <xdr:from>
      <xdr:col>7</xdr:col>
      <xdr:colOff>629683</xdr:colOff>
      <xdr:row>21</xdr:row>
      <xdr:rowOff>95250</xdr:rowOff>
    </xdr:from>
    <xdr:to>
      <xdr:col>12</xdr:col>
      <xdr:colOff>0</xdr:colOff>
      <xdr:row>22</xdr:row>
      <xdr:rowOff>158354</xdr:rowOff>
    </xdr:to>
    <xdr:sp macro="[0]!Rectángulo_Haga_clic_en" textlink="">
      <xdr:nvSpPr>
        <xdr:cNvPr id="8" name="1 Rectángulo">
          <a:extLst>
            <a:ext uri="{FF2B5EF4-FFF2-40B4-BE49-F238E27FC236}">
              <a16:creationId xmlns:a16="http://schemas.microsoft.com/office/drawing/2014/main" id="{00000000-0008-0000-0000-000008000000}"/>
            </a:ext>
          </a:extLst>
        </xdr:cNvPr>
        <xdr:cNvSpPr/>
      </xdr:nvSpPr>
      <xdr:spPr>
        <a:xfrm>
          <a:off x="5963683" y="4095750"/>
          <a:ext cx="3180317" cy="253604"/>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endParaRPr lang="es-CO" sz="1100" b="1" i="0" cap="none" spc="0">
            <a:ln>
              <a:noFill/>
            </a:ln>
            <a:solidFill>
              <a:srgbClr val="FFC000"/>
            </a:solidFill>
            <a:effectLst/>
            <a:latin typeface="Gill Sans MT" panose="020B0502020104020203" pitchFamily="34" charset="0"/>
          </a:endParaRPr>
        </a:p>
      </xdr:txBody>
    </xdr:sp>
    <xdr:clientData/>
  </xdr:twoCellAnchor>
  <xdr:twoCellAnchor>
    <xdr:from>
      <xdr:col>8</xdr:col>
      <xdr:colOff>31750</xdr:colOff>
      <xdr:row>24</xdr:row>
      <xdr:rowOff>84667</xdr:rowOff>
    </xdr:from>
    <xdr:to>
      <xdr:col>11</xdr:col>
      <xdr:colOff>345042</xdr:colOff>
      <xdr:row>25</xdr:row>
      <xdr:rowOff>147771</xdr:rowOff>
    </xdr:to>
    <xdr:sp macro="[0]!MenúPrincipal_5Rectángulo_Haga_clic_en" textlink="">
      <xdr:nvSpPr>
        <xdr:cNvPr id="9" name="5 Rectángulo">
          <a:extLst>
            <a:ext uri="{FF2B5EF4-FFF2-40B4-BE49-F238E27FC236}">
              <a16:creationId xmlns:a16="http://schemas.microsoft.com/office/drawing/2014/main" id="{00000000-0008-0000-0000-000009000000}"/>
            </a:ext>
          </a:extLst>
        </xdr:cNvPr>
        <xdr:cNvSpPr/>
      </xdr:nvSpPr>
      <xdr:spPr>
        <a:xfrm>
          <a:off x="6127750" y="4656667"/>
          <a:ext cx="2599292" cy="253604"/>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endParaRPr lang="es-CO" sz="1100" b="1" i="0" cap="none" spc="0">
            <a:ln>
              <a:noFill/>
            </a:ln>
            <a:solidFill>
              <a:srgbClr val="FFC000"/>
            </a:solidFill>
            <a:effectLst/>
            <a:latin typeface="Gill Sans MT" panose="020B0502020104020203" pitchFamily="34" charset="0"/>
          </a:endParaRPr>
        </a:p>
      </xdr:txBody>
    </xdr:sp>
    <xdr:clientData/>
  </xdr:twoCellAnchor>
  <xdr:twoCellAnchor>
    <xdr:from>
      <xdr:col>8</xdr:col>
      <xdr:colOff>14817</xdr:colOff>
      <xdr:row>27</xdr:row>
      <xdr:rowOff>120650</xdr:rowOff>
    </xdr:from>
    <xdr:to>
      <xdr:col>11</xdr:col>
      <xdr:colOff>328109</xdr:colOff>
      <xdr:row>28</xdr:row>
      <xdr:rowOff>183754</xdr:rowOff>
    </xdr:to>
    <xdr:sp macro="[0]!MenúPrincipal_6Rectángulo_Haga_clic_en" textlink="">
      <xdr:nvSpPr>
        <xdr:cNvPr id="10" name="6 Rectángulo">
          <a:extLst>
            <a:ext uri="{FF2B5EF4-FFF2-40B4-BE49-F238E27FC236}">
              <a16:creationId xmlns:a16="http://schemas.microsoft.com/office/drawing/2014/main" id="{00000000-0008-0000-0000-00000A000000}"/>
            </a:ext>
          </a:extLst>
        </xdr:cNvPr>
        <xdr:cNvSpPr/>
      </xdr:nvSpPr>
      <xdr:spPr>
        <a:xfrm>
          <a:off x="6110817" y="5264150"/>
          <a:ext cx="2599292" cy="253604"/>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endParaRPr lang="es-CO" sz="1100" b="1" i="0" cap="none" spc="0">
            <a:ln>
              <a:noFill/>
            </a:ln>
            <a:solidFill>
              <a:srgbClr val="FFC000"/>
            </a:solidFill>
            <a:effectLst/>
            <a:latin typeface="Gill Sans MT" panose="020B0502020104020203" pitchFamily="34" charset="0"/>
          </a:endParaRPr>
        </a:p>
      </xdr:txBody>
    </xdr:sp>
    <xdr:clientData/>
  </xdr:twoCellAnchor>
  <xdr:twoCellAnchor>
    <xdr:from>
      <xdr:col>8</xdr:col>
      <xdr:colOff>10583</xdr:colOff>
      <xdr:row>30</xdr:row>
      <xdr:rowOff>116417</xdr:rowOff>
    </xdr:from>
    <xdr:to>
      <xdr:col>11</xdr:col>
      <xdr:colOff>323875</xdr:colOff>
      <xdr:row>31</xdr:row>
      <xdr:rowOff>179521</xdr:rowOff>
    </xdr:to>
    <xdr:sp macro="[0]!MenúPrincipal_6Rectángulo_2_Haga_clic_en" textlink="">
      <xdr:nvSpPr>
        <xdr:cNvPr id="11" name="6 Rectángulo">
          <a:extLst>
            <a:ext uri="{FF2B5EF4-FFF2-40B4-BE49-F238E27FC236}">
              <a16:creationId xmlns:a16="http://schemas.microsoft.com/office/drawing/2014/main" id="{00000000-0008-0000-0000-00000B000000}"/>
            </a:ext>
          </a:extLst>
        </xdr:cNvPr>
        <xdr:cNvSpPr/>
      </xdr:nvSpPr>
      <xdr:spPr>
        <a:xfrm>
          <a:off x="6106583" y="5831417"/>
          <a:ext cx="2599292" cy="253604"/>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endParaRPr lang="es-CO" sz="1100" b="1" i="0" cap="none" spc="0">
            <a:ln>
              <a:noFill/>
            </a:ln>
            <a:solidFill>
              <a:srgbClr val="FFC000"/>
            </a:solidFill>
            <a:effectLst/>
            <a:latin typeface="Gill Sans MT" panose="020B0502020104020203" pitchFamily="34" charset="0"/>
          </a:endParaRPr>
        </a:p>
      </xdr:txBody>
    </xdr:sp>
    <xdr:clientData/>
  </xdr:twoCellAnchor>
  <xdr:twoCellAnchor>
    <xdr:from>
      <xdr:col>8</xdr:col>
      <xdr:colOff>63500</xdr:colOff>
      <xdr:row>33</xdr:row>
      <xdr:rowOff>95250</xdr:rowOff>
    </xdr:from>
    <xdr:to>
      <xdr:col>11</xdr:col>
      <xdr:colOff>376792</xdr:colOff>
      <xdr:row>34</xdr:row>
      <xdr:rowOff>158354</xdr:rowOff>
    </xdr:to>
    <xdr:sp macro="[0]!pdf_eval_inicial" textlink="">
      <xdr:nvSpPr>
        <xdr:cNvPr id="12" name="6 Rectángulo">
          <a:extLst>
            <a:ext uri="{FF2B5EF4-FFF2-40B4-BE49-F238E27FC236}">
              <a16:creationId xmlns:a16="http://schemas.microsoft.com/office/drawing/2014/main" id="{00000000-0008-0000-0000-00000C000000}"/>
            </a:ext>
          </a:extLst>
        </xdr:cNvPr>
        <xdr:cNvSpPr/>
      </xdr:nvSpPr>
      <xdr:spPr>
        <a:xfrm>
          <a:off x="6159500" y="6381750"/>
          <a:ext cx="2599292" cy="253604"/>
        </a:xfrm>
        <a:prstGeom prst="rect">
          <a:avLst/>
        </a:prstGeom>
        <a:noFill/>
        <a:ln>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endParaRPr lang="es-CO" sz="1100" b="1" i="0" cap="none" spc="0">
            <a:ln>
              <a:noFill/>
            </a:ln>
            <a:solidFill>
              <a:srgbClr val="FFC000"/>
            </a:solidFill>
            <a:effectLst/>
            <a:latin typeface="Gill Sans MT" panose="020B0502020104020203"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426524</xdr:colOff>
      <xdr:row>71</xdr:row>
      <xdr:rowOff>47625</xdr:rowOff>
    </xdr:from>
    <xdr:to>
      <xdr:col>10</xdr:col>
      <xdr:colOff>401311</xdr:colOff>
      <xdr:row>72</xdr:row>
      <xdr:rowOff>419</xdr:rowOff>
    </xdr:to>
    <xdr:sp macro="[0]!Rectánguloredondeado2_Haga_clic_en" textlink="">
      <xdr:nvSpPr>
        <xdr:cNvPr id="3" name="Rectángulo redondeado 2">
          <a:extLst>
            <a:ext uri="{FF2B5EF4-FFF2-40B4-BE49-F238E27FC236}">
              <a16:creationId xmlns:a16="http://schemas.microsoft.com/office/drawing/2014/main" id="{00000000-0008-0000-0100-000003000000}"/>
            </a:ext>
          </a:extLst>
        </xdr:cNvPr>
        <xdr:cNvSpPr/>
      </xdr:nvSpPr>
      <xdr:spPr>
        <a:xfrm>
          <a:off x="10747142" y="19276919"/>
          <a:ext cx="1476375" cy="378618"/>
        </a:xfrm>
        <a:prstGeom prst="roundRect">
          <a:avLst/>
        </a:prstGeom>
        <a:solidFill>
          <a:srgbClr val="FFC000"/>
        </a:solidFill>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100">
              <a:solidFill>
                <a:sysClr val="windowText" lastClr="000000"/>
              </a:solidFill>
            </a:rPr>
            <a:t>PLAN DE ACCIÓN</a:t>
          </a:r>
        </a:p>
      </xdr:txBody>
    </xdr:sp>
    <xdr:clientData/>
  </xdr:twoCellAnchor>
  <xdr:twoCellAnchor>
    <xdr:from>
      <xdr:col>8</xdr:col>
      <xdr:colOff>0</xdr:colOff>
      <xdr:row>0</xdr:row>
      <xdr:rowOff>0</xdr:rowOff>
    </xdr:from>
    <xdr:to>
      <xdr:col>9</xdr:col>
      <xdr:colOff>496421</xdr:colOff>
      <xdr:row>0</xdr:row>
      <xdr:rowOff>266700</xdr:rowOff>
    </xdr:to>
    <xdr:sp macro="[0]!CuadroTexto4_Haga_clic_en" textlink="">
      <xdr:nvSpPr>
        <xdr:cNvPr id="8" name="CuadroTexto 7">
          <a:extLst>
            <a:ext uri="{FF2B5EF4-FFF2-40B4-BE49-F238E27FC236}">
              <a16:creationId xmlns:a16="http://schemas.microsoft.com/office/drawing/2014/main" id="{00000000-0008-0000-0100-000008000000}"/>
            </a:ext>
          </a:extLst>
        </xdr:cNvPr>
        <xdr:cNvSpPr txBox="1"/>
      </xdr:nvSpPr>
      <xdr:spPr>
        <a:xfrm>
          <a:off x="10320618" y="0"/>
          <a:ext cx="1314450" cy="266700"/>
        </a:xfrm>
        <a:prstGeom prst="rect">
          <a:avLst/>
        </a:prstGeom>
        <a:ln/>
      </xdr:spPr>
      <xdr:style>
        <a:lnRef idx="1">
          <a:schemeClr val="accent6"/>
        </a:lnRef>
        <a:fillRef idx="3">
          <a:schemeClr val="accent6"/>
        </a:fillRef>
        <a:effectRef idx="2">
          <a:schemeClr val="accent6"/>
        </a:effectRef>
        <a:fontRef idx="minor">
          <a:schemeClr val="lt1"/>
        </a:fontRef>
      </xdr:style>
      <xdr:txBody>
        <a:bodyPr vertOverflow="clip" horzOverflow="clip" wrap="square" rtlCol="0" anchor="ctr"/>
        <a:lstStyle/>
        <a:p>
          <a:pPr algn="ctr"/>
          <a:r>
            <a:rPr lang="es-CO" sz="1100"/>
            <a:t>Menú</a:t>
          </a:r>
          <a:r>
            <a:rPr lang="es-CO" sz="1100" baseline="0"/>
            <a:t> Principal</a:t>
          </a:r>
          <a:endParaRPr lang="es-CO" sz="1100"/>
        </a:p>
      </xdr:txBody>
    </xdr:sp>
    <xdr:clientData/>
  </xdr:twoCellAnchor>
  <xdr:twoCellAnchor>
    <xdr:from>
      <xdr:col>8</xdr:col>
      <xdr:colOff>571500</xdr:colOff>
      <xdr:row>164</xdr:row>
      <xdr:rowOff>68036</xdr:rowOff>
    </xdr:from>
    <xdr:to>
      <xdr:col>10</xdr:col>
      <xdr:colOff>546287</xdr:colOff>
      <xdr:row>165</xdr:row>
      <xdr:rowOff>20829</xdr:rowOff>
    </xdr:to>
    <xdr:sp macro="[0]!Rectánguloredondeado4_Haga_clic_en" textlink="">
      <xdr:nvSpPr>
        <xdr:cNvPr id="5" name="Rectángulo redondeado 4">
          <a:extLst>
            <a:ext uri="{FF2B5EF4-FFF2-40B4-BE49-F238E27FC236}">
              <a16:creationId xmlns:a16="http://schemas.microsoft.com/office/drawing/2014/main" id="{00000000-0008-0000-0100-000005000000}"/>
            </a:ext>
          </a:extLst>
        </xdr:cNvPr>
        <xdr:cNvSpPr/>
      </xdr:nvSpPr>
      <xdr:spPr>
        <a:xfrm>
          <a:off x="10967357" y="45434250"/>
          <a:ext cx="1648466" cy="388222"/>
        </a:xfrm>
        <a:prstGeom prst="roundRect">
          <a:avLst/>
        </a:prstGeom>
        <a:solidFill>
          <a:srgbClr val="FFC000"/>
        </a:solidFill>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100">
              <a:solidFill>
                <a:sysClr val="windowText" lastClr="000000"/>
              </a:solidFill>
            </a:rPr>
            <a:t>PLAN DE ACCIÓN</a:t>
          </a:r>
        </a:p>
      </xdr:txBody>
    </xdr:sp>
    <xdr:clientData/>
  </xdr:twoCellAnchor>
  <xdr:twoCellAnchor>
    <xdr:from>
      <xdr:col>8</xdr:col>
      <xdr:colOff>557893</xdr:colOff>
      <xdr:row>236</xdr:row>
      <xdr:rowOff>54429</xdr:rowOff>
    </xdr:from>
    <xdr:to>
      <xdr:col>10</xdr:col>
      <xdr:colOff>532680</xdr:colOff>
      <xdr:row>237</xdr:row>
      <xdr:rowOff>7223</xdr:rowOff>
    </xdr:to>
    <xdr:sp macro="[0]!Rectánguloredondeado5_Haga_clic_en" textlink="">
      <xdr:nvSpPr>
        <xdr:cNvPr id="6" name="Rectángulo redondeado 5">
          <a:extLst>
            <a:ext uri="{FF2B5EF4-FFF2-40B4-BE49-F238E27FC236}">
              <a16:creationId xmlns:a16="http://schemas.microsoft.com/office/drawing/2014/main" id="{00000000-0008-0000-0100-000006000000}"/>
            </a:ext>
          </a:extLst>
        </xdr:cNvPr>
        <xdr:cNvSpPr/>
      </xdr:nvSpPr>
      <xdr:spPr>
        <a:xfrm>
          <a:off x="10953750" y="65736108"/>
          <a:ext cx="1648466" cy="388222"/>
        </a:xfrm>
        <a:prstGeom prst="roundRect">
          <a:avLst/>
        </a:prstGeom>
        <a:solidFill>
          <a:srgbClr val="FFC000"/>
        </a:solidFill>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100">
              <a:solidFill>
                <a:sysClr val="windowText" lastClr="000000"/>
              </a:solidFill>
            </a:rPr>
            <a:t>PLAN DE ACCIÓN</a:t>
          </a:r>
        </a:p>
      </xdr:txBody>
    </xdr:sp>
    <xdr:clientData/>
  </xdr:twoCellAnchor>
  <xdr:twoCellAnchor>
    <xdr:from>
      <xdr:col>8</xdr:col>
      <xdr:colOff>530678</xdr:colOff>
      <xdr:row>308</xdr:row>
      <xdr:rowOff>54429</xdr:rowOff>
    </xdr:from>
    <xdr:to>
      <xdr:col>10</xdr:col>
      <xdr:colOff>505465</xdr:colOff>
      <xdr:row>309</xdr:row>
      <xdr:rowOff>7223</xdr:rowOff>
    </xdr:to>
    <xdr:sp macro="[0]!Rectánguloredondeado8_Haga_clic_en" textlink="">
      <xdr:nvSpPr>
        <xdr:cNvPr id="9" name="Rectángulo redondeado 8">
          <a:extLst>
            <a:ext uri="{FF2B5EF4-FFF2-40B4-BE49-F238E27FC236}">
              <a16:creationId xmlns:a16="http://schemas.microsoft.com/office/drawing/2014/main" id="{00000000-0008-0000-0100-000009000000}"/>
            </a:ext>
          </a:extLst>
        </xdr:cNvPr>
        <xdr:cNvSpPr/>
      </xdr:nvSpPr>
      <xdr:spPr>
        <a:xfrm>
          <a:off x="10926535" y="86051572"/>
          <a:ext cx="1648466" cy="388222"/>
        </a:xfrm>
        <a:prstGeom prst="roundRect">
          <a:avLst/>
        </a:prstGeom>
        <a:solidFill>
          <a:srgbClr val="FFC000"/>
        </a:solidFill>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100">
              <a:solidFill>
                <a:sysClr val="windowText" lastClr="000000"/>
              </a:solidFill>
            </a:rPr>
            <a:t>PLAN DE ACCIÓN</a:t>
          </a:r>
        </a:p>
      </xdr:txBody>
    </xdr:sp>
    <xdr:clientData/>
  </xdr:twoCellAnchor>
  <xdr:twoCellAnchor>
    <xdr:from>
      <xdr:col>8</xdr:col>
      <xdr:colOff>585108</xdr:colOff>
      <xdr:row>380</xdr:row>
      <xdr:rowOff>68035</xdr:rowOff>
    </xdr:from>
    <xdr:to>
      <xdr:col>10</xdr:col>
      <xdr:colOff>559895</xdr:colOff>
      <xdr:row>381</xdr:row>
      <xdr:rowOff>20828</xdr:rowOff>
    </xdr:to>
    <xdr:sp macro="[0]!Rectánguloredondeado9_Haga_clic_en" textlink="">
      <xdr:nvSpPr>
        <xdr:cNvPr id="10" name="Rectángulo redondeado 9">
          <a:extLst>
            <a:ext uri="{FF2B5EF4-FFF2-40B4-BE49-F238E27FC236}">
              <a16:creationId xmlns:a16="http://schemas.microsoft.com/office/drawing/2014/main" id="{00000000-0008-0000-0100-00000A000000}"/>
            </a:ext>
          </a:extLst>
        </xdr:cNvPr>
        <xdr:cNvSpPr/>
      </xdr:nvSpPr>
      <xdr:spPr>
        <a:xfrm>
          <a:off x="10980965" y="106380642"/>
          <a:ext cx="1648466" cy="388222"/>
        </a:xfrm>
        <a:prstGeom prst="roundRect">
          <a:avLst/>
        </a:prstGeom>
        <a:solidFill>
          <a:srgbClr val="FFC000"/>
        </a:solidFill>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100">
              <a:solidFill>
                <a:sysClr val="windowText" lastClr="000000"/>
              </a:solidFill>
            </a:rPr>
            <a:t>PLAN DE ACCIÓN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133350</xdr:colOff>
      <xdr:row>0</xdr:row>
      <xdr:rowOff>28575</xdr:rowOff>
    </xdr:from>
    <xdr:to>
      <xdr:col>6</xdr:col>
      <xdr:colOff>685800</xdr:colOff>
      <xdr:row>1</xdr:row>
      <xdr:rowOff>104775</xdr:rowOff>
    </xdr:to>
    <xdr:sp macro="[0]!CuadroTexto4_Haga_clic_en" textlink="">
      <xdr:nvSpPr>
        <xdr:cNvPr id="2" name="CuadroTexto 1">
          <a:extLst>
            <a:ext uri="{FF2B5EF4-FFF2-40B4-BE49-F238E27FC236}">
              <a16:creationId xmlns:a16="http://schemas.microsoft.com/office/drawing/2014/main" id="{00000000-0008-0000-0200-000002000000}"/>
            </a:ext>
          </a:extLst>
        </xdr:cNvPr>
        <xdr:cNvSpPr txBox="1"/>
      </xdr:nvSpPr>
      <xdr:spPr>
        <a:xfrm>
          <a:off x="6029325" y="28575"/>
          <a:ext cx="1314450" cy="266700"/>
        </a:xfrm>
        <a:prstGeom prst="rect">
          <a:avLst/>
        </a:prstGeom>
        <a:ln/>
      </xdr:spPr>
      <xdr:style>
        <a:lnRef idx="1">
          <a:schemeClr val="accent6"/>
        </a:lnRef>
        <a:fillRef idx="3">
          <a:schemeClr val="accent6"/>
        </a:fillRef>
        <a:effectRef idx="2">
          <a:schemeClr val="accent6"/>
        </a:effectRef>
        <a:fontRef idx="minor">
          <a:schemeClr val="lt1"/>
        </a:fontRef>
      </xdr:style>
      <xdr:txBody>
        <a:bodyPr vertOverflow="clip" horzOverflow="clip" wrap="square" rtlCol="0" anchor="ctr"/>
        <a:lstStyle/>
        <a:p>
          <a:pPr algn="ctr"/>
          <a:r>
            <a:rPr lang="es-CO" sz="1100"/>
            <a:t>Menú</a:t>
          </a:r>
          <a:r>
            <a:rPr lang="es-CO" sz="1100" baseline="0"/>
            <a:t> Principal</a:t>
          </a:r>
          <a:endParaRPr lang="es-CO" sz="1100"/>
        </a:p>
      </xdr:txBody>
    </xdr:sp>
    <xdr:clientData/>
  </xdr:twoCellAnchor>
  <xdr:twoCellAnchor>
    <xdr:from>
      <xdr:col>5</xdr:col>
      <xdr:colOff>466725</xdr:colOff>
      <xdr:row>4</xdr:row>
      <xdr:rowOff>147637</xdr:rowOff>
    </xdr:from>
    <xdr:to>
      <xdr:col>11</xdr:col>
      <xdr:colOff>657225</xdr:colOff>
      <xdr:row>20</xdr:row>
      <xdr:rowOff>19050</xdr:rowOff>
    </xdr:to>
    <xdr:graphicFrame macro="">
      <xdr:nvGraphicFramePr>
        <xdr:cNvPr id="5" name="Gráfico 4">
          <a:extLst>
            <a:ext uri="{FF2B5EF4-FFF2-40B4-BE49-F238E27FC236}">
              <a16:creationId xmlns:a16="http://schemas.microsoft.com/office/drawing/2014/main" id="{00000000-0008-0000-02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200025</xdr:colOff>
      <xdr:row>4</xdr:row>
      <xdr:rowOff>128587</xdr:rowOff>
    </xdr:from>
    <xdr:to>
      <xdr:col>18</xdr:col>
      <xdr:colOff>200025</xdr:colOff>
      <xdr:row>20</xdr:row>
      <xdr:rowOff>14287</xdr:rowOff>
    </xdr:to>
    <xdr:graphicFrame macro="">
      <xdr:nvGraphicFramePr>
        <xdr:cNvPr id="6" name="Gráfico 5">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114300</xdr:colOff>
      <xdr:row>43</xdr:row>
      <xdr:rowOff>80962</xdr:rowOff>
    </xdr:from>
    <xdr:to>
      <xdr:col>13</xdr:col>
      <xdr:colOff>419100</xdr:colOff>
      <xdr:row>59</xdr:row>
      <xdr:rowOff>38100</xdr:rowOff>
    </xdr:to>
    <xdr:graphicFrame macro="">
      <xdr:nvGraphicFramePr>
        <xdr:cNvPr id="7" name="Gráfico 6">
          <a:extLst>
            <a:ext uri="{FF2B5EF4-FFF2-40B4-BE49-F238E27FC236}">
              <a16:creationId xmlns:a16="http://schemas.microsoft.com/office/drawing/2014/main" id="{00000000-0008-0000-02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133350</xdr:colOff>
      <xdr:row>0</xdr:row>
      <xdr:rowOff>28575</xdr:rowOff>
    </xdr:from>
    <xdr:to>
      <xdr:col>6</xdr:col>
      <xdr:colOff>685800</xdr:colOff>
      <xdr:row>1</xdr:row>
      <xdr:rowOff>104775</xdr:rowOff>
    </xdr:to>
    <xdr:sp macro="[0]!CuadroTexto4_Haga_clic_en" textlink="">
      <xdr:nvSpPr>
        <xdr:cNvPr id="2" name="CuadroTexto 1">
          <a:extLst>
            <a:ext uri="{FF2B5EF4-FFF2-40B4-BE49-F238E27FC236}">
              <a16:creationId xmlns:a16="http://schemas.microsoft.com/office/drawing/2014/main" id="{00000000-0008-0000-0300-000002000000}"/>
            </a:ext>
          </a:extLst>
        </xdr:cNvPr>
        <xdr:cNvSpPr txBox="1"/>
      </xdr:nvSpPr>
      <xdr:spPr>
        <a:xfrm>
          <a:off x="6515100" y="28575"/>
          <a:ext cx="1314450" cy="266700"/>
        </a:xfrm>
        <a:prstGeom prst="rect">
          <a:avLst/>
        </a:prstGeom>
        <a:ln/>
      </xdr:spPr>
      <xdr:style>
        <a:lnRef idx="1">
          <a:schemeClr val="accent6"/>
        </a:lnRef>
        <a:fillRef idx="3">
          <a:schemeClr val="accent6"/>
        </a:fillRef>
        <a:effectRef idx="2">
          <a:schemeClr val="accent6"/>
        </a:effectRef>
        <a:fontRef idx="minor">
          <a:schemeClr val="lt1"/>
        </a:fontRef>
      </xdr:style>
      <xdr:txBody>
        <a:bodyPr vertOverflow="clip" horzOverflow="clip" wrap="square" rtlCol="0" anchor="ctr"/>
        <a:lstStyle/>
        <a:p>
          <a:pPr algn="ctr"/>
          <a:r>
            <a:rPr lang="es-CO" sz="1100"/>
            <a:t>Menú</a:t>
          </a:r>
          <a:r>
            <a:rPr lang="es-CO" sz="1100" baseline="0"/>
            <a:t> Principal</a:t>
          </a:r>
          <a:endParaRPr lang="es-CO" sz="1100"/>
        </a:p>
      </xdr:txBody>
    </xdr:sp>
    <xdr:clientData/>
  </xdr:twoCellAnchor>
  <xdr:twoCellAnchor>
    <xdr:from>
      <xdr:col>7</xdr:col>
      <xdr:colOff>123825</xdr:colOff>
      <xdr:row>4</xdr:row>
      <xdr:rowOff>0</xdr:rowOff>
    </xdr:from>
    <xdr:to>
      <xdr:col>16</xdr:col>
      <xdr:colOff>447675</xdr:colOff>
      <xdr:row>18</xdr:row>
      <xdr:rowOff>14287</xdr:rowOff>
    </xdr:to>
    <xdr:graphicFrame macro="">
      <xdr:nvGraphicFramePr>
        <xdr:cNvPr id="7" name="Gráfico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1133474</xdr:colOff>
      <xdr:row>26</xdr:row>
      <xdr:rowOff>61912</xdr:rowOff>
    </xdr:from>
    <xdr:to>
      <xdr:col>9</xdr:col>
      <xdr:colOff>114299</xdr:colOff>
      <xdr:row>40</xdr:row>
      <xdr:rowOff>138112</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466725</xdr:colOff>
      <xdr:row>0</xdr:row>
      <xdr:rowOff>0</xdr:rowOff>
    </xdr:from>
    <xdr:to>
      <xdr:col>1</xdr:col>
      <xdr:colOff>1781175</xdr:colOff>
      <xdr:row>1</xdr:row>
      <xdr:rowOff>76200</xdr:rowOff>
    </xdr:to>
    <xdr:sp macro="[0]!CuadroTexto4_Haga_clic_en" textlink="">
      <xdr:nvSpPr>
        <xdr:cNvPr id="2" name="CuadroTexto 1">
          <a:extLst>
            <a:ext uri="{FF2B5EF4-FFF2-40B4-BE49-F238E27FC236}">
              <a16:creationId xmlns:a16="http://schemas.microsoft.com/office/drawing/2014/main" id="{00000000-0008-0000-0500-000002000000}"/>
            </a:ext>
          </a:extLst>
        </xdr:cNvPr>
        <xdr:cNvSpPr txBox="1"/>
      </xdr:nvSpPr>
      <xdr:spPr>
        <a:xfrm>
          <a:off x="9439275" y="0"/>
          <a:ext cx="1314450" cy="266700"/>
        </a:xfrm>
        <a:prstGeom prst="rect">
          <a:avLst/>
        </a:prstGeom>
        <a:ln/>
      </xdr:spPr>
      <xdr:style>
        <a:lnRef idx="1">
          <a:schemeClr val="accent6"/>
        </a:lnRef>
        <a:fillRef idx="3">
          <a:schemeClr val="accent6"/>
        </a:fillRef>
        <a:effectRef idx="2">
          <a:schemeClr val="accent6"/>
        </a:effectRef>
        <a:fontRef idx="minor">
          <a:schemeClr val="lt1"/>
        </a:fontRef>
      </xdr:style>
      <xdr:txBody>
        <a:bodyPr vertOverflow="clip" horzOverflow="clip" wrap="square" rtlCol="0" anchor="ctr"/>
        <a:lstStyle/>
        <a:p>
          <a:pPr algn="ctr"/>
          <a:r>
            <a:rPr lang="es-CO" sz="1100"/>
            <a:t>Menú</a:t>
          </a:r>
          <a:r>
            <a:rPr lang="es-CO" sz="1100" baseline="0"/>
            <a:t> Principal</a:t>
          </a:r>
          <a:endParaRPr lang="es-CO" sz="1100"/>
        </a:p>
      </xdr:txBody>
    </xdr:sp>
    <xdr:clientData/>
  </xdr:twoCellAnchor>
  <xdr:twoCellAnchor editAs="oneCell">
    <xdr:from>
      <xdr:col>0</xdr:col>
      <xdr:colOff>0</xdr:colOff>
      <xdr:row>3</xdr:row>
      <xdr:rowOff>171450</xdr:rowOff>
    </xdr:from>
    <xdr:to>
      <xdr:col>0</xdr:col>
      <xdr:colOff>419100</xdr:colOff>
      <xdr:row>6</xdr:row>
      <xdr:rowOff>19050</xdr:rowOff>
    </xdr:to>
    <xdr:pic>
      <xdr:nvPicPr>
        <xdr:cNvPr id="5" name="9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42950"/>
          <a:ext cx="41910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4</xdr:row>
      <xdr:rowOff>0</xdr:rowOff>
    </xdr:from>
    <xdr:to>
      <xdr:col>4</xdr:col>
      <xdr:colOff>384489</xdr:colOff>
      <xdr:row>6</xdr:row>
      <xdr:rowOff>0</xdr:rowOff>
    </xdr:to>
    <xdr:pic>
      <xdr:nvPicPr>
        <xdr:cNvPr id="6" name="44 Imagen">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a:extLst/>
        </a:blip>
        <a:stretch>
          <a:fillRect/>
        </a:stretch>
      </xdr:blipFill>
      <xdr:spPr>
        <a:xfrm>
          <a:off x="12201525" y="762000"/>
          <a:ext cx="384489" cy="381000"/>
        </a:xfrm>
        <a:prstGeom prst="rect">
          <a:avLst/>
        </a:prstGeom>
        <a:solidFill>
          <a:srgbClr val="FFFFFF">
            <a:shade val="85000"/>
          </a:srgbClr>
        </a:solidFill>
        <a:ln w="28575" cap="sq">
          <a:solidFill>
            <a:srgbClr val="FF0000"/>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twoCellAnchor editAs="oneCell">
    <xdr:from>
      <xdr:col>7</xdr:col>
      <xdr:colOff>742950</xdr:colOff>
      <xdr:row>3</xdr:row>
      <xdr:rowOff>171450</xdr:rowOff>
    </xdr:from>
    <xdr:to>
      <xdr:col>8</xdr:col>
      <xdr:colOff>400050</xdr:colOff>
      <xdr:row>6</xdr:row>
      <xdr:rowOff>28575</xdr:rowOff>
    </xdr:to>
    <xdr:pic>
      <xdr:nvPicPr>
        <xdr:cNvPr id="7" name="11 Imagen">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602575" y="742950"/>
          <a:ext cx="41910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4</xdr:row>
      <xdr:rowOff>0</xdr:rowOff>
    </xdr:from>
    <xdr:to>
      <xdr:col>12</xdr:col>
      <xdr:colOff>428625</xdr:colOff>
      <xdr:row>6</xdr:row>
      <xdr:rowOff>38099</xdr:rowOff>
    </xdr:to>
    <xdr:pic>
      <xdr:nvPicPr>
        <xdr:cNvPr id="8" name="46 Imagen">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4" cstate="print">
          <a:duotone>
            <a:schemeClr val="accent3">
              <a:shade val="45000"/>
              <a:satMod val="135000"/>
            </a:schemeClr>
            <a:prstClr val="white"/>
          </a:duotone>
          <a:extLst/>
        </a:blip>
        <a:stretch>
          <a:fillRect/>
        </a:stretch>
      </xdr:blipFill>
      <xdr:spPr>
        <a:xfrm>
          <a:off x="29041725" y="762000"/>
          <a:ext cx="428625" cy="4190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12</xdr:col>
      <xdr:colOff>0</xdr:colOff>
      <xdr:row>0</xdr:row>
      <xdr:rowOff>0</xdr:rowOff>
    </xdr:from>
    <xdr:to>
      <xdr:col>13</xdr:col>
      <xdr:colOff>209550</xdr:colOff>
      <xdr:row>1</xdr:row>
      <xdr:rowOff>76200</xdr:rowOff>
    </xdr:to>
    <xdr:sp macro="[0]!CuadroTexto4_Haga_clic_en" textlink="">
      <xdr:nvSpPr>
        <xdr:cNvPr id="3" name="CuadroTexto 2">
          <a:extLst>
            <a:ext uri="{FF2B5EF4-FFF2-40B4-BE49-F238E27FC236}">
              <a16:creationId xmlns:a16="http://schemas.microsoft.com/office/drawing/2014/main" id="{00000000-0008-0000-0600-000003000000}"/>
            </a:ext>
          </a:extLst>
        </xdr:cNvPr>
        <xdr:cNvSpPr txBox="1"/>
      </xdr:nvSpPr>
      <xdr:spPr>
        <a:xfrm>
          <a:off x="16744950" y="0"/>
          <a:ext cx="1314450" cy="266700"/>
        </a:xfrm>
        <a:prstGeom prst="rect">
          <a:avLst/>
        </a:prstGeom>
        <a:ln/>
      </xdr:spPr>
      <xdr:style>
        <a:lnRef idx="1">
          <a:schemeClr val="accent6"/>
        </a:lnRef>
        <a:fillRef idx="3">
          <a:schemeClr val="accent6"/>
        </a:fillRef>
        <a:effectRef idx="2">
          <a:schemeClr val="accent6"/>
        </a:effectRef>
        <a:fontRef idx="minor">
          <a:schemeClr val="lt1"/>
        </a:fontRef>
      </xdr:style>
      <xdr:txBody>
        <a:bodyPr vertOverflow="clip" horzOverflow="clip" wrap="square" rtlCol="0" anchor="ctr"/>
        <a:lstStyle/>
        <a:p>
          <a:pPr algn="ctr"/>
          <a:r>
            <a:rPr lang="es-CO" sz="1100"/>
            <a:t>Menú</a:t>
          </a:r>
          <a:r>
            <a:rPr lang="es-CO" sz="1100" baseline="0"/>
            <a:t> Principal</a:t>
          </a:r>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Oscar\Downloads\PORTADA%20HERRAMIENTA%201111%20DE%20201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L9R0V3O5\AppData\Local\Temp\Temp1_1443%20Evaluaci&#243;n%20SG-SST.zip\Aplicaci&#243;n%20SG-SST\Linea%20Producto%20Activi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1"/>
      <sheetName val="ES.FR"/>
      <sheetName val="ES.TD"/>
      <sheetName val="ES.IN"/>
      <sheetName val="Comp"/>
      <sheetName val="ES.BD"/>
      <sheetName val="PORTADA HERRAMIENTA 1111 DE 201"/>
    </sheetNames>
    <sheetDataSet>
      <sheetData sheetId="0"/>
      <sheetData sheetId="1"/>
      <sheetData sheetId="2"/>
      <sheetData sheetId="3"/>
      <sheetData sheetId="4"/>
      <sheetData sheetId="5">
        <row r="2">
          <cell r="AA2">
            <v>2012</v>
          </cell>
        </row>
        <row r="3">
          <cell r="AA3">
            <v>2013</v>
          </cell>
        </row>
        <row r="4">
          <cell r="AA4">
            <v>2014</v>
          </cell>
        </row>
        <row r="5">
          <cell r="AA5">
            <v>2015</v>
          </cell>
        </row>
        <row r="6">
          <cell r="AA6">
            <v>2016</v>
          </cell>
        </row>
        <row r="7">
          <cell r="AA7">
            <v>2017</v>
          </cell>
        </row>
      </sheetData>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2">
          <cell r="A2" t="str">
            <v>ACREDITACION EDUCACION</v>
          </cell>
        </row>
        <row r="3">
          <cell r="A3" t="str">
            <v>ACREDITACION SALUD</v>
          </cell>
        </row>
        <row r="4">
          <cell r="A4" t="str">
            <v>ANALISIS DE VULNERABILIDAD</v>
          </cell>
        </row>
        <row r="5">
          <cell r="A5" t="str">
            <v>BPM</v>
          </cell>
        </row>
        <row r="6">
          <cell r="A6" t="str">
            <v>BRIGADAS DE EMERGENCIAS</v>
          </cell>
        </row>
        <row r="7">
          <cell r="A7" t="str">
            <v>COPASO</v>
          </cell>
        </row>
        <row r="8">
          <cell r="A8" t="str">
            <v>DERE</v>
          </cell>
        </row>
        <row r="9">
          <cell r="A9" t="str">
            <v>ELEMENTOS DE PROTECCION PERSONAL</v>
          </cell>
        </row>
        <row r="10">
          <cell r="A10" t="str">
            <v>ESPACIOS CONFINADOS</v>
          </cell>
        </row>
        <row r="11">
          <cell r="A11" t="str">
            <v>GUARDIANES DE SEGURIDAD</v>
          </cell>
        </row>
        <row r="12">
          <cell r="A12" t="str">
            <v>HACCP (ANALISIS DE PELIGROS Y PUNTOS DE CONTROL CRITICOS</v>
          </cell>
        </row>
        <row r="13">
          <cell r="A13" t="str">
            <v>HACCP (ANALISIS DE PELIGROS Y PUNTOS DE CONTROL CRITICOS</v>
          </cell>
        </row>
        <row r="14">
          <cell r="A14" t="str">
            <v>HERRAMIENTAS MANUALES</v>
          </cell>
        </row>
        <row r="15">
          <cell r="A15" t="str">
            <v>ISO 14001, 9000, 9001</v>
          </cell>
        </row>
        <row r="16">
          <cell r="A16" t="str">
            <v>MANEJO DEFENSIVO MOTOS Y VEHICULOS</v>
          </cell>
        </row>
        <row r="17">
          <cell r="A17" t="str">
            <v>MANEJO MONTACARGAS</v>
          </cell>
        </row>
        <row r="18">
          <cell r="A18" t="str">
            <v>MANEJO SEGURO DE MAQUINARIA Y EQUIPO</v>
          </cell>
        </row>
        <row r="19">
          <cell r="A19" t="str">
            <v>MODELO DE INTERVENCION DE LA ACCIDENTALIDAD REAL Y POTENCIAL - ATENEA</v>
          </cell>
        </row>
        <row r="20">
          <cell r="A20" t="str">
            <v>NORMAS DE BIOSEGURIDAD</v>
          </cell>
        </row>
        <row r="21">
          <cell r="A21" t="str">
            <v>OHSAS 18001</v>
          </cell>
        </row>
        <row r="22">
          <cell r="A22" t="str">
            <v>PLAN DE EMERGENCIAS EMPRESARIALES</v>
          </cell>
        </row>
        <row r="23">
          <cell r="A23" t="str">
            <v>PLAN DE EMERGENCIAS SECTOR EDUCATIVO</v>
          </cell>
        </row>
        <row r="24">
          <cell r="A24" t="str">
            <v>PLAN DE EMERGENCIAS SECTOR SALUD</v>
          </cell>
        </row>
        <row r="25">
          <cell r="A25" t="str">
            <v>PLAN DE GESTION INTEGRAL DE RESIDUOS HOSPITALARIOS</v>
          </cell>
        </row>
        <row r="26">
          <cell r="A26" t="str">
            <v>PROGRAMA ALMACENAMIENTO SEGURIDAD ORDEN Y ASEO</v>
          </cell>
        </row>
        <row r="27">
          <cell r="A27" t="str">
            <v>PROGRAMA DE CONSERVACION DE LA VOZ</v>
          </cell>
        </row>
        <row r="28">
          <cell r="A28" t="str">
            <v>PROGRAMA DE PREVENCION DEL RIESGO PSICOSOCIAL</v>
          </cell>
        </row>
        <row r="29">
          <cell r="A29" t="str">
            <v>PROGRAMA DE PREVENCION DEL RIESGO PUBLICO</v>
          </cell>
        </row>
        <row r="30">
          <cell r="A30" t="str">
            <v>PROGRAMA DE SALUD OCUPACINAL</v>
          </cell>
        </row>
        <row r="31">
          <cell r="A31" t="str">
            <v>PROGRAMA LIBERTAD</v>
          </cell>
        </row>
        <row r="32">
          <cell r="A32" t="str">
            <v>REGLAMENTO DE HIGIENE Y SEGURIDAD INDUSTRIAL</v>
          </cell>
        </row>
        <row r="33">
          <cell r="A33" t="str">
            <v>RIESGO ELECTRICO</v>
          </cell>
        </row>
        <row r="34">
          <cell r="A34" t="str">
            <v>RUC</v>
          </cell>
        </row>
        <row r="35">
          <cell r="A35" t="str">
            <v>S.V.E. CONSERVACION AUDITIVA</v>
          </cell>
        </row>
        <row r="36">
          <cell r="A36" t="str">
            <v>S.V.E. CONSERVACION LUMBAR</v>
          </cell>
        </row>
        <row r="37">
          <cell r="A37" t="str">
            <v>S.V.E. CONSERVACION PULMONAR</v>
          </cell>
        </row>
        <row r="38">
          <cell r="A38" t="str">
            <v>S.V.E. MIEMBRO SUPERIOR</v>
          </cell>
        </row>
        <row r="39">
          <cell r="A39" t="str">
            <v>S.V.E. RADIACIONES IONIZANTES</v>
          </cell>
        </row>
        <row r="40">
          <cell r="A40" t="str">
            <v>S.V.E. RIESGO BIOLOGICO</v>
          </cell>
        </row>
        <row r="41">
          <cell r="A41" t="str">
            <v>SISTEMA COMANDO DE INCIDENTES</v>
          </cell>
        </row>
        <row r="42">
          <cell r="A42" t="str">
            <v>SOFTWARE DE CONTROL Y GESTION DEL AUSENTISMO LABORAL VISOR</v>
          </cell>
        </row>
        <row r="43">
          <cell r="A43" t="str">
            <v>TRABAJO CON SOLDADURA</v>
          </cell>
        </row>
        <row r="44">
          <cell r="A44" t="str">
            <v>TRABAJO EN ALTURAS</v>
          </cell>
        </row>
        <row r="45">
          <cell r="A45" t="str">
            <v>WRAP (SECTOR TEXTIL PARA EXPORTACION)</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er" refreshedDate="43626.782133217595" createdVersion="5" refreshedVersion="6" minRefreshableVersion="3" recordCount="60">
  <cacheSource type="worksheet">
    <worksheetSource ref="R10:AB70" sheet="Evaluación"/>
  </cacheSource>
  <cacheFields count="12">
    <cacheField name="Ciclo" numFmtId="0">
      <sharedItems count="4">
        <s v="Planear"/>
        <s v="Hacer"/>
        <s v="Verificar"/>
        <s v="Actuar"/>
      </sharedItems>
    </cacheField>
    <cacheField name="Estándar" numFmtId="0">
      <sharedItems/>
    </cacheField>
    <cacheField name="Descripción Estándar" numFmtId="0">
      <sharedItems/>
    </cacheField>
    <cacheField name="Item" numFmtId="0">
      <sharedItems/>
    </cacheField>
    <cacheField name="Valor" numFmtId="0">
      <sharedItems containsSemiMixedTypes="0" containsString="0" containsNumber="1" minValue="0.5" maxValue="5"/>
    </cacheField>
    <cacheField name="Calificación" numFmtId="0">
      <sharedItems containsSemiMixedTypes="0" containsString="0" containsNumber="1" minValue="0" maxValue="5"/>
    </cacheField>
    <cacheField name="Ejecución" numFmtId="0">
      <sharedItems containsString="0" containsBlank="1" containsNumber="1" minValue="0" maxValue="1"/>
    </cacheField>
    <cacheField name="Fecha" numFmtId="14">
      <sharedItems containsSemiMixedTypes="0" containsNonDate="0" containsDate="1" containsString="0" minDate="2017-06-30T00:00:00" maxDate="2017-07-01T00:00:00"/>
    </cacheField>
    <cacheField name="Crítica" numFmtId="0">
      <sharedItems containsBlank="1" containsMixedTypes="1" containsNumber="1" containsInteger="1" minValue="0" maxValue="0"/>
    </cacheField>
    <cacheField name="Aceptable" numFmtId="0">
      <sharedItems containsBlank="1" containsMixedTypes="1" containsNumber="1" containsInteger="1" minValue="1" maxValue="1"/>
    </cacheField>
    <cacheField name="Moderadamente Aceptable" numFmtId="0">
      <sharedItems containsBlank="1" containsMixedTypes="1" containsNumber="1" minValue="0.75" maxValue="0.75"/>
    </cacheField>
    <cacheField name="%" numFmtId="0" formula="Calificación/Valor"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saveData="0" refreshedBy="user" refreshedDate="43626.782328125002" missingItemsLimit="0" createdVersion="5" refreshedVersion="6" minRefreshableVersion="3" recordCount="375">
  <cacheSource type="worksheet">
    <worksheetSource ref="Q10:AF7000" sheet="Evaluación"/>
  </cacheSource>
  <cacheFields count="17">
    <cacheField name="ID" numFmtId="0">
      <sharedItems containsBlank="1" containsMixedTypes="1" containsNumber="1" containsInteger="1" minValue="1" maxValue="300"/>
    </cacheField>
    <cacheField name="Ciclo" numFmtId="0">
      <sharedItems containsBlank="1" count="5">
        <s v="Planear"/>
        <s v="Hacer"/>
        <s v="Verificar"/>
        <s v="Actuar"/>
        <m/>
      </sharedItems>
    </cacheField>
    <cacheField name="Estándar" numFmtId="0">
      <sharedItems containsBlank="1" count="8">
        <s v="P - Recursos"/>
        <s v="P - Gestión Integral del SG SST"/>
        <s v="H - Gestión de la Salud"/>
        <s v="H - Gestión de Peligros y Riesgos"/>
        <s v="H - Gestión de Amenazas"/>
        <s v="V - Verificación del SG SST"/>
        <s v="A - Mejoramiento"/>
        <m/>
      </sharedItems>
    </cacheField>
    <cacheField name="Descripción Estándar" numFmtId="0">
      <sharedItems containsBlank="1"/>
    </cacheField>
    <cacheField name="Item" numFmtId="0">
      <sharedItems containsBlank="1" count="61">
        <s v="1.1.1 Responsable del SG SST"/>
        <s v="1.1.2 Responsabilidades en el SG SST"/>
        <s v="1.1.3. Asignación de Recursos para el SG SST"/>
        <s v="1.1.4 Afiliación al Sistema General de Riesgos Laborales"/>
        <s v="1.1.5 Pago de Pensión Trabajadores de Alto Riesgo"/>
        <s v="1.1.6 Conformación del Copasst "/>
        <s v="1.1.7 Capacitación del Copasst"/>
        <s v="1.1.8 Conformación Comité Convivencia"/>
        <s v="1.2.1 Programa Capacitación Promoción y Prevención - P y P"/>
        <s v="1.2.2 Capacitación, Inducción y Reinducción en SG SST, Actividades de Promoción y Prevención - P y P"/>
        <s v="1.2.3 Responsable del SG SST - Curso 50 Horas"/>
        <s v="2.1.1 Politica del SG SST - Firmada  Fechada y Divulgada al Copasst "/>
        <s v="2.2.1 Objetivos definidos, claros, medibles, cuantificables, con metas, documentos, revisados del SG SST"/>
        <s v="2.3.1 Evaluación e identificación de Prioridades"/>
        <s v="2.4.1 Plan que identifica objetivos, metas, responsabilidad, recursos con cronograma y firmado"/>
        <s v="2.5.1 Archivo o Retención documental del SG SST"/>
        <s v="2.6.1 Rendición sbore el desempeño"/>
        <s v="2.7.1 Matriz Legal"/>
        <s v="2.8.1 Mecanismo de comunicación, auto reporte del SG SST"/>
        <s v="2.9.1 Identificación, Evaluación para adquisición de productos y servicios en el SG SST"/>
        <s v="2.10.1 Evaluación y selección de proveedores y contratista"/>
        <s v="2.11.1 Evaluación del impacto de cambios internos y externos en el SG SST"/>
        <s v="3.1.1 Evaluación Medica Ocupacional "/>
        <s v="3.1.2 Actividades de Promoción y Prevención en Salud"/>
        <s v="3.1.3 Informar al médico los perfiles de cargo"/>
        <s v="3.1.4 Realización de los exámenes médicos ocupacionales - Peligros - Periodicidad"/>
        <s v="3.1.5 Custodia de Historias Clínica"/>
        <s v="3.1.6 Restricciones y Recomendaciones Laborales"/>
        <s v="3.1.7 Estilo de vida y entornos saludables (Controles tabaquismo, alcoholismo, farmaco dependiencia y otros)"/>
        <s v="3.1.8 Agua Potable, Servicios Sanitarios, Disposición de Basura"/>
        <s v="3.1.9 Eliminación adecuada de residuos sólidos, líquidos o gaseosos"/>
        <s v="3.2.1 Reporte de los Accidentes de Trabajo y enfermedad Laboral"/>
        <s v="3.2.2 Investigación de Accidentes de Trabajo y enfermedad Laboral"/>
        <s v="3.2.3 Registro y análisis estádistico de Incidentes, Accidentes de Trabajo y Enfermedad Laboral"/>
        <s v="3.3.1 Medición de la severidad de los AT y EL"/>
        <s v="3.3.2 Medición de la frecuencia de los incidentes, Accidentes de Trabajo y Enfermedad Laboral"/>
        <s v="3.3.3 Medición de la Mortalidad de los AT y EL"/>
        <s v="3.3.4 Medición de la prevalencia de los incidentes, Accidentes de Trabajo y Enfermedad Laboral"/>
        <s v="3.3.5 Medición de la incidencia de los incidentes, Accidentes de Trabajo y Enfermedad Laboral"/>
        <s v="3.3.6 Medición del ausentismo de los incidentes, Accidentes de Trabajo y Enfermedad Laboral"/>
        <s v="4.1.1 Metodología para la identificación, evaluación y valoración de peligros"/>
        <s v="4.1.2 Identificación de peligros con participación de todos los niveles de la organización"/>
        <s v="4.1.3 Identificación y priorización de la naturaleza de los peligros (Metodología adicional, cancerígenos y otros)"/>
        <s v="4.1.4 Realización mediciones ambientales, químicos, físicos y biológicos"/>
        <s v="4.2.1 Se implementan medidas de prevención y control / peligros"/>
        <s v="4.2.2 Se verifica aplicación de las medidas prevención y control"/>
        <s v="4.2.3 Hay procedimientos, instructivos, fichas, protocolos"/>
        <s v="4.2.4 Inspección con el COPASST o Vigia"/>
        <s v="4.2.5 Mantenimiento periódico de instalaciones, equipos, máquinas, herramientas."/>
        <s v="4.2.6 Entrega de Elementos de Protección Personal - EPP, se verifica con contratista y subcontratistas"/>
        <s v="5.1.1 Se cuenta con el Plan de Prevención y Prevención ante Emergencias"/>
        <s v="5.1.2 Brigada de prevención, conformada y dotada"/>
        <s v="6.1.1 Indicadores de Estructura, Proceso y Resultado"/>
        <s v="6,1.2 La Empresa realiza auditoría por lo menos una vez al año"/>
        <s v="6.1.3 Revisión anual por la Alta Dirección, resultados y alcance de la auditoría"/>
        <s v="6.1.4 Planificación Auditorías con el COPASST"/>
        <s v="7.1.1 Definir acciones de Promoción y Prevención con base en resultados del SG SST"/>
        <s v="7.1.2 Toma de Medidas Correctivas, Preventivas y De Mejora"/>
        <s v="7.1.3 Ejecución de Acciones Correctivas, Preventivas y De Mejora de la Investigación de Incidentes, Accidentes de Trabajo y Enfermedad Laboral"/>
        <s v="7.1.4 Implementar medidas y acciones correctivas de autoridades y ARL"/>
        <m/>
      </sharedItems>
    </cacheField>
    <cacheField name="Valor" numFmtId="0">
      <sharedItems containsString="0" containsBlank="1" containsNumber="1" minValue="0.5" maxValue="5"/>
    </cacheField>
    <cacheField name="Calificación" numFmtId="0">
      <sharedItems containsString="0" containsBlank="1" containsNumber="1" minValue="0" maxValue="5"/>
    </cacheField>
    <cacheField name="Ejecución" numFmtId="0">
      <sharedItems containsString="0" containsBlank="1" containsNumber="1" minValue="0" maxValue="1"/>
    </cacheField>
    <cacheField name="Fecha" numFmtId="14">
      <sharedItems containsDate="1" containsBlank="1" containsMixedTypes="1" minDate="2017-06-30T00:00:00" maxDate="2017-07-01T00:00:00" count="3">
        <d v="2017-06-30T00:00:00"/>
        <m/>
        <s v=""/>
      </sharedItems>
    </cacheField>
    <cacheField name="Crítica" numFmtId="0">
      <sharedItems containsBlank="1" containsMixedTypes="1" containsNumber="1" containsInteger="1" minValue="0" maxValue="0"/>
    </cacheField>
    <cacheField name="Aceptable" numFmtId="0">
      <sharedItems containsBlank="1" containsMixedTypes="1" containsNumber="1" containsInteger="1" minValue="1" maxValue="1"/>
    </cacheField>
    <cacheField name="Moderadamente Aceptable" numFmtId="0">
      <sharedItems containsBlank="1" containsMixedTypes="1" containsNumber="1" minValue="0.75" maxValue="0.75"/>
    </cacheField>
    <cacheField name="Cumple" numFmtId="0">
      <sharedItems containsBlank="1" count="3">
        <s v="x"/>
        <s v=""/>
        <m/>
      </sharedItems>
    </cacheField>
    <cacheField name="No cumple" numFmtId="0">
      <sharedItems containsBlank="1" count="3">
        <s v=""/>
        <s v="x"/>
        <m/>
      </sharedItems>
    </cacheField>
    <cacheField name="Justifica" numFmtId="0">
      <sharedItems containsBlank="1" count="3">
        <s v=""/>
        <s v="x"/>
        <m/>
      </sharedItems>
    </cacheField>
    <cacheField name="No Justifica" numFmtId="0">
      <sharedItems containsBlank="1" count="3">
        <s v=""/>
        <s v="x"/>
        <m/>
      </sharedItems>
    </cacheField>
    <cacheField name="%" numFmtId="0" formula="Calificación/Valor"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0">
  <r>
    <x v="0"/>
    <s v="P - Recursos"/>
    <s v="Recursos Financieros, Técnicos, Humanos y de otra índole para coordinar y desarrollar el SG SST"/>
    <s v="1.1.1 Responsable del SG SST"/>
    <n v="0.5"/>
    <n v="0.5"/>
    <m/>
    <d v="2017-06-30T00:00:00"/>
    <m/>
    <m/>
    <m/>
  </r>
  <r>
    <x v="0"/>
    <s v="P - Recursos"/>
    <s v="Recursos Financieros, Técnicos, Humanos y de otra índole para coordinar y desarrollar el SG SST"/>
    <s v="1.1.2 Responsabilidades en el SG SST"/>
    <n v="0.5"/>
    <n v="0.5"/>
    <m/>
    <d v="2017-06-30T00:00:00"/>
    <m/>
    <m/>
    <m/>
  </r>
  <r>
    <x v="0"/>
    <s v="P - Recursos"/>
    <s v="Recursos Financieros, Técnicos, Humanos y de otra índole para coordinar y desarrollar el SG SST"/>
    <s v="1.1.3. Asignación de Recursos para el SG SST"/>
    <n v="0.5"/>
    <n v="0.5"/>
    <m/>
    <d v="2017-06-30T00:00:00"/>
    <m/>
    <m/>
    <m/>
  </r>
  <r>
    <x v="0"/>
    <s v="P - Recursos"/>
    <s v="Recursos Financieros, Técnicos, Humanos y de otra índole para coordinar y desarrollar el SG SST"/>
    <s v="1.1.4 Afiliación al Sistema General de Riesgos Laborales"/>
    <n v="0.5"/>
    <n v="0.5"/>
    <m/>
    <d v="2017-06-30T00:00:00"/>
    <m/>
    <m/>
    <m/>
  </r>
  <r>
    <x v="0"/>
    <s v="P - Recursos"/>
    <s v="Recursos Financieros, Técnicos, Humanos y de otra índole para coordinar y desarrollar el SG SST"/>
    <s v="1.1.5 Pago de Pensión Trabajadores de Alto Riesgo"/>
    <n v="0.5"/>
    <n v="0.5"/>
    <m/>
    <d v="2017-06-30T00:00:00"/>
    <m/>
    <m/>
    <m/>
  </r>
  <r>
    <x v="0"/>
    <s v="P - Recursos"/>
    <s v="Recursos Financieros, Técnicos, Humanos y de otra índole para coordinar y desarrollar el SG SST"/>
    <s v="1.1.6 Conformación del Copasst "/>
    <n v="0.5"/>
    <n v="0.5"/>
    <m/>
    <d v="2017-06-30T00:00:00"/>
    <m/>
    <m/>
    <m/>
  </r>
  <r>
    <x v="0"/>
    <s v="P - Recursos"/>
    <s v="Recursos Financieros, Técnicos, Humanos y de otra índole para coordinar y desarrollar el SG SST"/>
    <s v="1.1.7 Capacitación del Copasst"/>
    <n v="0.5"/>
    <n v="0.5"/>
    <m/>
    <d v="2017-06-30T00:00:00"/>
    <m/>
    <m/>
    <m/>
  </r>
  <r>
    <x v="0"/>
    <s v="P - Recursos"/>
    <s v="Recursos Financieros, Técnicos, Humanos y de otra índole para coordinar y desarrollar el SG SST"/>
    <s v="1.1.8 Conformación Comité Convivencia"/>
    <n v="0.5"/>
    <n v="0.5"/>
    <m/>
    <d v="2017-06-30T00:00:00"/>
    <m/>
    <m/>
    <m/>
  </r>
  <r>
    <x v="0"/>
    <s v="P - Recursos"/>
    <s v="Capacitación en SG SST"/>
    <s v="1.2.1 Programa Capacitación Promoción y Prevención - P y P"/>
    <n v="2"/>
    <n v="2"/>
    <m/>
    <d v="2017-06-30T00:00:00"/>
    <m/>
    <m/>
    <m/>
  </r>
  <r>
    <x v="0"/>
    <s v="P - Recursos"/>
    <s v="Capacitación en SG SST"/>
    <s v="1.2.2 Capacitación, Inducción y Reinducción en SG SST, Actividades de Promoción y Prevención - P y P"/>
    <n v="2"/>
    <n v="2"/>
    <m/>
    <d v="2017-06-30T00:00:00"/>
    <m/>
    <m/>
    <m/>
  </r>
  <r>
    <x v="0"/>
    <s v="P - Recursos"/>
    <s v="Capacitación en SG SST"/>
    <s v="1.2.3 Responsable del SG SST - Curso 50 Horas"/>
    <n v="2"/>
    <n v="2"/>
    <m/>
    <d v="2017-06-30T00:00:00"/>
    <m/>
    <m/>
    <m/>
  </r>
  <r>
    <x v="0"/>
    <s v="P - Recursos"/>
    <s v="Politica del SG SST"/>
    <s v="2.1.1 Politica del SG SST - Firmada  Fechada y Divulgada al Copasst "/>
    <n v="1"/>
    <n v="1"/>
    <m/>
    <d v="2017-06-30T00:00:00"/>
    <m/>
    <m/>
    <m/>
  </r>
  <r>
    <x v="0"/>
    <s v="P - Gestión Integral del SG SST"/>
    <s v="Objetivos del SG SST"/>
    <s v="2.2.1 Objetivos definidos, claros, medibles, cuantificables, con metas, documentos, revisados del SG SST"/>
    <n v="1"/>
    <n v="1"/>
    <m/>
    <d v="2017-06-30T00:00:00"/>
    <m/>
    <m/>
    <m/>
  </r>
  <r>
    <x v="0"/>
    <s v="P - Gestión Integral del SG SST"/>
    <s v="Evaluación inicial del SG SST"/>
    <s v="2.3.1 Evaluación e identificación de Prioridades"/>
    <n v="1"/>
    <n v="1"/>
    <m/>
    <d v="2017-06-30T00:00:00"/>
    <m/>
    <m/>
    <m/>
  </r>
  <r>
    <x v="0"/>
    <s v="P - Gestión Integral del SG SST"/>
    <s v="Plan de Trabajo"/>
    <s v="2.4.1 Plan que identifica objetivos, metas, responsabilidad, recursos con cronograma y firmado"/>
    <n v="2"/>
    <n v="2"/>
    <m/>
    <d v="2017-06-30T00:00:00"/>
    <m/>
    <m/>
    <m/>
  </r>
  <r>
    <x v="0"/>
    <s v="P - Gestión Integral del SG SST"/>
    <s v="Conservación de la documentación"/>
    <s v="2.5.1 Archivo o Retención documental del SG SST"/>
    <n v="2"/>
    <n v="2"/>
    <m/>
    <d v="2017-06-30T00:00:00"/>
    <m/>
    <m/>
    <m/>
  </r>
  <r>
    <x v="0"/>
    <s v="P - Gestión Integral del SG SST"/>
    <s v="Rendición de cuentas"/>
    <s v="2.6.1 Rendición sbore el desempeño"/>
    <n v="1"/>
    <n v="1"/>
    <m/>
    <d v="2017-06-30T00:00:00"/>
    <m/>
    <m/>
    <m/>
  </r>
  <r>
    <x v="0"/>
    <s v="P - Gestión Integral del SG SST"/>
    <s v="Normatividad Vigente y Aplicable del SG SST"/>
    <s v="2.7.1 Matriz Legal"/>
    <n v="2"/>
    <n v="2"/>
    <m/>
    <d v="2017-06-30T00:00:00"/>
    <m/>
    <m/>
    <m/>
  </r>
  <r>
    <x v="0"/>
    <s v="P - Gestión Integral del SG SST"/>
    <s v="Comunicación"/>
    <s v="2.8.1 Mecanismo de comunicación, auto reporte del SG SST"/>
    <n v="1"/>
    <n v="1"/>
    <m/>
    <d v="2017-06-30T00:00:00"/>
    <m/>
    <m/>
    <m/>
  </r>
  <r>
    <x v="0"/>
    <s v="P - Gestión Integral del SG SST"/>
    <s v="Adquisiciones"/>
    <s v="2.9.1 Identificación, Evaluación para adquisición de productos y servicios en el SG SST"/>
    <n v="1"/>
    <n v="1"/>
    <m/>
    <d v="2017-06-30T00:00:00"/>
    <m/>
    <m/>
    <m/>
  </r>
  <r>
    <x v="0"/>
    <s v="P - Gestión Integral del SG SST"/>
    <s v="Contratación"/>
    <s v="2.10.1 Evaluación y selección de proveedores y contratista"/>
    <n v="2"/>
    <n v="2"/>
    <m/>
    <d v="2017-06-30T00:00:00"/>
    <m/>
    <m/>
    <m/>
  </r>
  <r>
    <x v="0"/>
    <s v="P - Gestión Integral del SG SST"/>
    <s v="Gestión del Cambio"/>
    <s v="2.11.1 Evaluación del impacto de cambios internos y externos en el SG SST"/>
    <n v="1"/>
    <n v="1"/>
    <n v="1"/>
    <d v="2017-06-30T00:00:00"/>
    <s v="-"/>
    <n v="1"/>
    <s v="-"/>
  </r>
  <r>
    <x v="1"/>
    <s v="H - Gestión de la Salud"/>
    <s v="Condiciones de Salud en el Trabajo "/>
    <s v="3.1.1 Evaluación Medica Ocupacional "/>
    <n v="1"/>
    <n v="1"/>
    <m/>
    <d v="2017-06-30T00:00:00"/>
    <m/>
    <m/>
    <m/>
  </r>
  <r>
    <x v="1"/>
    <s v="H - Gestión de la Salud"/>
    <s v="Condiciones de Salud en el Trabajo "/>
    <s v="3.1.2 Actividades de Promoción y Prevención en Salud"/>
    <n v="1"/>
    <n v="1"/>
    <m/>
    <d v="2017-06-30T00:00:00"/>
    <m/>
    <m/>
    <m/>
  </r>
  <r>
    <x v="1"/>
    <s v="H - Gestión de la Salud"/>
    <s v="Condiciones de Salud en el Trabajo "/>
    <s v="3.1.3 Informar al médico los perfiles de cargo"/>
    <n v="1"/>
    <n v="1"/>
    <m/>
    <d v="2017-06-30T00:00:00"/>
    <m/>
    <m/>
    <m/>
  </r>
  <r>
    <x v="1"/>
    <s v="H - Gestión de la Salud"/>
    <s v="Condiciones de Salud en el Trabajo "/>
    <s v="3.1.4 Realización de los exámenes médicos ocupacionales - Peligros - Periodicidad"/>
    <n v="1"/>
    <n v="1"/>
    <m/>
    <d v="2017-06-30T00:00:00"/>
    <m/>
    <m/>
    <m/>
  </r>
  <r>
    <x v="1"/>
    <s v="H - Gestión de la Salud"/>
    <s v="Condiciones de Salud en el Trabajo "/>
    <s v="3.1.5 Custodia de Historias Clínica"/>
    <n v="1"/>
    <n v="1"/>
    <m/>
    <d v="2017-06-30T00:00:00"/>
    <m/>
    <m/>
    <m/>
  </r>
  <r>
    <x v="1"/>
    <s v="H - Gestión de la Salud"/>
    <s v="Condiciones de Salud en el Trabajo "/>
    <s v="3.1.6 Restricciones y Recomendaciones Laborales"/>
    <n v="1"/>
    <n v="1"/>
    <m/>
    <d v="2017-06-30T00:00:00"/>
    <m/>
    <m/>
    <m/>
  </r>
  <r>
    <x v="1"/>
    <s v="H - Gestión de la Salud"/>
    <s v="Condiciones de Salud en el Trabajo "/>
    <s v="3.1.7 Estilo de vida y entornos saludables (Controles tabaquismo, alcoholismo, farmaco dependiencia y otros)"/>
    <n v="1"/>
    <n v="1"/>
    <m/>
    <d v="2017-06-30T00:00:00"/>
    <m/>
    <m/>
    <m/>
  </r>
  <r>
    <x v="1"/>
    <s v="H - Gestión de la Salud"/>
    <s v="Condiciones de Salud en el Trabajo "/>
    <s v="3.1.8 Agua Potable, Servicios Sanitarios, Disposición de Basura"/>
    <n v="1"/>
    <n v="1"/>
    <m/>
    <d v="2017-06-30T00:00:00"/>
    <m/>
    <m/>
    <m/>
  </r>
  <r>
    <x v="1"/>
    <s v="H - Gestión de la Salud"/>
    <s v="Condiciones de Salud en el Trabajo "/>
    <s v="3.1.9 Eliminación adecuada de residuos sólidos, líquidos o gaseosos"/>
    <n v="1"/>
    <n v="1"/>
    <m/>
    <d v="2017-06-30T00:00:00"/>
    <m/>
    <m/>
    <m/>
  </r>
  <r>
    <x v="1"/>
    <s v="H - Gestión de la Salud"/>
    <s v="Registro, Reporte e Investigación de los incidentes, accidentes y enfermedades laborales"/>
    <s v="3.2.1 Reporte de los Accidentes de Trabajo y enfermedad Laboral"/>
    <n v="2"/>
    <n v="2"/>
    <m/>
    <d v="2017-06-30T00:00:00"/>
    <m/>
    <m/>
    <m/>
  </r>
  <r>
    <x v="1"/>
    <s v="H - Gestión de la Salud"/>
    <s v="Registro, Reporte e Investigación de los incidentes, accidentes y enfermedades laborales"/>
    <s v="3.2.2 Investigación de Accidentes de Trabajo y enfermedad Laboral"/>
    <n v="2"/>
    <n v="2"/>
    <m/>
    <d v="2017-06-30T00:00:00"/>
    <m/>
    <m/>
    <m/>
  </r>
  <r>
    <x v="1"/>
    <s v="H - Gestión de la Salud"/>
    <s v="Registro, Reporte e Investigación de los incidentes, accidentes y enfermedades laborales"/>
    <s v="3.2.3 Registro y análisis estádistico de Incidentes, Accidentes de Trabajo y Enfermedad Laboral"/>
    <n v="1"/>
    <n v="1"/>
    <m/>
    <d v="2017-06-30T00:00:00"/>
    <m/>
    <m/>
    <m/>
  </r>
  <r>
    <x v="1"/>
    <s v="H - Gestión de la Salud"/>
    <s v="Mecanismo de Vigilancia de las Condiciones de Salud de los Trabajadores"/>
    <s v="3.3.1 Medición de la severidad de los AT y EL"/>
    <n v="1"/>
    <n v="1"/>
    <m/>
    <d v="2017-06-30T00:00:00"/>
    <m/>
    <m/>
    <m/>
  </r>
  <r>
    <x v="1"/>
    <s v="H - Gestión de la Salud"/>
    <s v="Mecanismo de Vigilancia de las Condiciones de Salud de los Trabajadores"/>
    <s v="3.3.2 Medición de la frecuencia de los incidentes, Accidentes de Trabajo y Enfermedad Laboral"/>
    <n v="1"/>
    <n v="1"/>
    <m/>
    <d v="2017-06-30T00:00:00"/>
    <m/>
    <m/>
    <m/>
  </r>
  <r>
    <x v="1"/>
    <s v="H - Gestión de la Salud"/>
    <s v="Mecanismo de Vigilancia de las Condiciones de Salud de los Trabajadores"/>
    <s v="3.3.3 Medición de la Mortalidad de los AT y EL"/>
    <n v="1"/>
    <n v="1"/>
    <m/>
    <d v="2017-06-30T00:00:00"/>
    <m/>
    <m/>
    <m/>
  </r>
  <r>
    <x v="1"/>
    <s v="H - Gestión de la Salud"/>
    <s v="Mecanismo de Vigilancia de las Condiciones de Salud de los Trabajadores"/>
    <s v="3.3.4 Medición de la prevalencia de los incidentes, Accidentes de Trabajo y Enfermedad Laboral"/>
    <n v="1"/>
    <n v="1"/>
    <m/>
    <d v="2017-06-30T00:00:00"/>
    <m/>
    <m/>
    <m/>
  </r>
  <r>
    <x v="1"/>
    <s v="H - Gestión de la Salud"/>
    <s v="Mecanismo de Vigilancia de las Condiciones de Salud de los Trabajadores"/>
    <s v="3.3.5 Medición de la incidencia de los incidentes, Accidentes de Trabajo y Enfermedad Laboral"/>
    <n v="1"/>
    <n v="1"/>
    <m/>
    <d v="2017-06-30T00:00:00"/>
    <m/>
    <m/>
    <m/>
  </r>
  <r>
    <x v="1"/>
    <s v="H - Gestión de la Salud"/>
    <s v="Mecanismo de Vigilancia de las Condiciones de Salud de los Trabajadores"/>
    <s v="3.3.6 Medición del ausentismo de los incidentes, Accidentes de Trabajo y Enfermedad Laboral"/>
    <n v="1"/>
    <n v="1"/>
    <m/>
    <d v="2017-06-30T00:00:00"/>
    <m/>
    <m/>
    <m/>
  </r>
  <r>
    <x v="1"/>
    <s v="H - Gestión de Peligros y Riesgos"/>
    <s v="Identificación de peligros, evaluación y valoración de riesgos."/>
    <s v="4.1.1 Metodología para la identificación, evaluación y valoración de peligros"/>
    <n v="4"/>
    <n v="4"/>
    <m/>
    <d v="2017-06-30T00:00:00"/>
    <m/>
    <m/>
    <m/>
  </r>
  <r>
    <x v="1"/>
    <s v="H - Gestión de Peligros y Riesgos"/>
    <s v="Identificación de peligros, evaluación y valoración de riesgos."/>
    <s v="4.1.2 Identificación de peligros con participación de todos los niveles de la organización"/>
    <n v="4"/>
    <n v="4"/>
    <m/>
    <d v="2017-06-30T00:00:00"/>
    <m/>
    <m/>
    <m/>
  </r>
  <r>
    <x v="1"/>
    <s v="H - Gestión de Peligros y Riesgos"/>
    <s v="Identificación de peligros, evaluación y valoración de riesgos."/>
    <s v="4.1.3 Identificación y priorización de la naturaleza de los peligros (Metodología adicional, cancerígenos y otros)"/>
    <n v="3"/>
    <n v="3"/>
    <m/>
    <d v="2017-06-30T00:00:00"/>
    <m/>
    <m/>
    <m/>
  </r>
  <r>
    <x v="1"/>
    <s v="H - Gestión de Peligros y Riesgos"/>
    <s v="Identificación de peligros, evaluación y valoración de riesgos."/>
    <s v="4.1.4 Realización mediciones ambientales, químicos, físicos y biológicos"/>
    <n v="4"/>
    <n v="4"/>
    <m/>
    <d v="2017-06-30T00:00:00"/>
    <m/>
    <m/>
    <m/>
  </r>
  <r>
    <x v="1"/>
    <s v="H - Gestión de Peligros y Riesgos"/>
    <s v="Medidas de prevención y control para intervenir los riesgos / peligros"/>
    <s v="4.2.1 Se implementan medidas de prevención y control / peligros"/>
    <n v="2.5"/>
    <n v="0"/>
    <m/>
    <d v="2017-06-30T00:00:00"/>
    <m/>
    <m/>
    <m/>
  </r>
  <r>
    <x v="1"/>
    <s v="H - Gestión de Peligros y Riesgos"/>
    <s v="Medidas de prevención y control para intervenir los riesgos / peligros"/>
    <s v="4.2.2 Se verifica aplicación de las medidas prevención y control"/>
    <n v="2.5"/>
    <n v="0"/>
    <m/>
    <d v="2017-06-30T00:00:00"/>
    <m/>
    <m/>
    <m/>
  </r>
  <r>
    <x v="1"/>
    <s v="H - Gestión de Peligros y Riesgos"/>
    <s v="Medidas de prevención y control para intervenir los riesgos / peligros"/>
    <s v="4.2.3 Hay procedimientos, instructivos, fichas, protocolos"/>
    <n v="2.5"/>
    <n v="0"/>
    <m/>
    <d v="2017-06-30T00:00:00"/>
    <m/>
    <m/>
    <m/>
  </r>
  <r>
    <x v="1"/>
    <s v="H - Gestión de Peligros y Riesgos"/>
    <s v="Medidas de prevención y control para intervenir los riesgos / peligros"/>
    <s v="4.2.4 Inspección con el COPASST o Vigia"/>
    <n v="2.5"/>
    <n v="0"/>
    <m/>
    <d v="2017-06-30T00:00:00"/>
    <m/>
    <m/>
    <m/>
  </r>
  <r>
    <x v="1"/>
    <s v="H - Gestión de Peligros y Riesgos"/>
    <s v="Medidas de prevención y control para intervenir los riesgos / peligros"/>
    <s v="4.2.5 Mantenimiento periódico de instalaciones, equipos, máquinas, herramientas."/>
    <n v="2.5"/>
    <n v="0"/>
    <m/>
    <d v="2017-06-30T00:00:00"/>
    <m/>
    <m/>
    <m/>
  </r>
  <r>
    <x v="1"/>
    <s v="H - Gestión de Peligros y Riesgos"/>
    <s v="Medidas de prevención y control para intervenir los riesgos / peligros"/>
    <s v="4.2.6 Entrega de Elementos de Protección Personal - EPP, se verifica con contratista y subcontratistas"/>
    <n v="2.5"/>
    <n v="0"/>
    <m/>
    <d v="2017-06-30T00:00:00"/>
    <m/>
    <m/>
    <m/>
  </r>
  <r>
    <x v="1"/>
    <s v="H - Gestión de Amenazas"/>
    <s v="Plan de Prevención, Preparación ante Emergencias"/>
    <s v="5.1.1 Se cuenta con el Plan de Prevención y Prevención ante Emergencias"/>
    <n v="5"/>
    <n v="5"/>
    <m/>
    <d v="2017-06-30T00:00:00"/>
    <m/>
    <m/>
    <m/>
  </r>
  <r>
    <x v="1"/>
    <s v="H - Gestión de Amenazas"/>
    <s v="Plan de Prevención, Preparación ante Emergencias"/>
    <s v="5.1.2 Brigada de prevención, conformada y dotada"/>
    <n v="5"/>
    <n v="5"/>
    <n v="0.75"/>
    <d v="2017-06-30T00:00:00"/>
    <s v="-"/>
    <s v="-"/>
    <n v="0.75"/>
  </r>
  <r>
    <x v="2"/>
    <s v="V - Verificación del SG SST"/>
    <s v="Gestión y Resultados del SG SST"/>
    <s v="6.1.1 Indicadores de Estructura, Proceso y Resultado"/>
    <n v="1.25"/>
    <n v="0"/>
    <m/>
    <d v="2017-06-30T00:00:00"/>
    <m/>
    <m/>
    <m/>
  </r>
  <r>
    <x v="2"/>
    <s v="V - Verificación del SG SST"/>
    <s v="Gestión y Resultados del SG SST"/>
    <s v="6,1.2 La Empresa realiza auditoría por lo menos una vez al año"/>
    <n v="1.25"/>
    <n v="0"/>
    <m/>
    <d v="2017-06-30T00:00:00"/>
    <m/>
    <m/>
    <m/>
  </r>
  <r>
    <x v="2"/>
    <s v="V - Verificación del SG SST"/>
    <s v="Gestión y Resultados del SG SST"/>
    <s v="6.1.3 Revisión anual por la Alta Dirección, resultados y alcance de la auditoría"/>
    <n v="1.25"/>
    <n v="0"/>
    <m/>
    <d v="2017-06-30T00:00:00"/>
    <m/>
    <m/>
    <m/>
  </r>
  <r>
    <x v="2"/>
    <s v="V - Verificación del SG SST"/>
    <s v="Gestión y Resultados del SG SST"/>
    <s v="6.1.4 Planificación Auditorías con el COPASST"/>
    <n v="1.25"/>
    <n v="0"/>
    <n v="0"/>
    <d v="2017-06-30T00:00:00"/>
    <n v="0"/>
    <s v="-"/>
    <s v="-"/>
  </r>
  <r>
    <x v="3"/>
    <s v="A - Mejoramiento"/>
    <s v="Acciones Preventivas y Correctivas con base en los resultados del SG SST"/>
    <s v="7.1.1 Definir acciones de Promoción y Prevención con base en resultados del SG SST"/>
    <n v="2.5"/>
    <n v="0"/>
    <m/>
    <d v="2017-06-30T00:00:00"/>
    <m/>
    <m/>
    <m/>
  </r>
  <r>
    <x v="3"/>
    <s v="A - Mejoramiento"/>
    <s v="Acciones Preventivas y Correctivas con base en los resultados del SG SST"/>
    <s v="7.1.2 Toma de Medidas Correctivas, Preventivas y De Mejora"/>
    <n v="2.5"/>
    <n v="0"/>
    <m/>
    <d v="2017-06-30T00:00:00"/>
    <m/>
    <m/>
    <m/>
  </r>
  <r>
    <x v="3"/>
    <s v="A - Mejoramiento"/>
    <s v="Acciones Preventivas y Correctivas con base en los resultados del SG SST"/>
    <s v="7.1.3 Ejecución de Acciones Correctivas, Preventivas y De Mejora de la Investigación de Incidentes, Accidentes de Trabajo y Enfermedad Laboral"/>
    <n v="2.5"/>
    <n v="0"/>
    <m/>
    <d v="2017-06-30T00:00:00"/>
    <m/>
    <m/>
    <m/>
  </r>
  <r>
    <x v="3"/>
    <s v="A - Mejoramiento"/>
    <s v="Acciones Preventivas y Correctivas con base en los resultados del SG SST"/>
    <s v="7.1.4 Implementar medidas y acciones correctivas de autoridades y ARL"/>
    <n v="2.5"/>
    <n v="0"/>
    <n v="0"/>
    <d v="2017-06-30T00:00:00"/>
    <n v="0"/>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a dinámica1" cacheId="127" applyNumberFormats="0" applyBorderFormats="0" applyFontFormats="0" applyPatternFormats="0" applyAlignmentFormats="0" applyWidthHeightFormats="1" dataCaption="Valores" updatedVersion="6" minRefreshableVersion="3" rowGrandTotals="0" colGrandTotals="0" itemPrintTitles="1" createdVersion="5" indent="0" outline="1" outlineData="1" multipleFieldFilters="0" chartFormat="2">
  <location ref="A9:D13" firstHeaderRow="0" firstDataRow="1" firstDataCol="1" rowPageCount="1" colPageCount="1"/>
  <pivotFields count="17">
    <pivotField showAll="0" defaultSubtotal="0"/>
    <pivotField axis="axisRow" showAll="0">
      <items count="6">
        <item x="0"/>
        <item x="1"/>
        <item x="2"/>
        <item x="3"/>
        <item h="1" x="4"/>
        <item t="default"/>
      </items>
    </pivotField>
    <pivotField showAll="0"/>
    <pivotField showAll="0"/>
    <pivotField showAll="0"/>
    <pivotField showAll="0"/>
    <pivotField showAll="0"/>
    <pivotField showAll="0" defaultSubtotal="0"/>
    <pivotField axis="axisPage" showAll="0" defaultSubtotal="0">
      <items count="3">
        <item x="2"/>
        <item x="1"/>
        <item x="0"/>
      </items>
    </pivotField>
    <pivotField dataField="1" showAll="0" defaultSubtotal="0"/>
    <pivotField dataField="1" showAll="0" defaultSubtotal="0"/>
    <pivotField dataField="1"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1"/>
  </rowFields>
  <rowItems count="4">
    <i>
      <x/>
    </i>
    <i>
      <x v="1"/>
    </i>
    <i>
      <x v="2"/>
    </i>
    <i>
      <x v="3"/>
    </i>
  </rowItems>
  <colFields count="1">
    <field x="-2"/>
  </colFields>
  <colItems count="3">
    <i>
      <x/>
    </i>
    <i i="1">
      <x v="1"/>
    </i>
    <i i="2">
      <x v="2"/>
    </i>
  </colItems>
  <pageFields count="1">
    <pageField fld="8" hier="-1"/>
  </pageFields>
  <dataFields count="3">
    <dataField name=" Crítica" fld="9" baseField="0" baseItem="0" numFmtId="164"/>
    <dataField name=" Moderadamente Aceptable" fld="11" baseField="0" baseItem="0" numFmtId="164"/>
    <dataField name=" Aceptable" fld="10" baseField="0" baseItem="0" numFmtId="164"/>
  </dataFields>
  <formats count="11">
    <format dxfId="36">
      <pivotArea field="1" type="button" dataOnly="0" labelOnly="1" outline="0" axis="axisRow" fieldPosition="0"/>
    </format>
    <format dxfId="35">
      <pivotArea dataOnly="0" labelOnly="1" outline="0" fieldPosition="0">
        <references count="1">
          <reference field="4294967294" count="3">
            <x v="0"/>
            <x v="1"/>
            <x v="2"/>
          </reference>
        </references>
      </pivotArea>
    </format>
    <format dxfId="34">
      <pivotArea dataOnly="0" labelOnly="1" outline="0" fieldPosition="0">
        <references count="1">
          <reference field="4294967294" count="1">
            <x v="0"/>
          </reference>
        </references>
      </pivotArea>
    </format>
    <format dxfId="33">
      <pivotArea dataOnly="0" labelOnly="1" outline="0" fieldPosition="0">
        <references count="1">
          <reference field="4294967294" count="1">
            <x v="1"/>
          </reference>
        </references>
      </pivotArea>
    </format>
    <format dxfId="32">
      <pivotArea dataOnly="0" labelOnly="1" outline="0" fieldPosition="0">
        <references count="1">
          <reference field="4294967294" count="1">
            <x v="1"/>
          </reference>
        </references>
      </pivotArea>
    </format>
    <format dxfId="31">
      <pivotArea dataOnly="0" labelOnly="1" outline="0" fieldPosition="0">
        <references count="1">
          <reference field="4294967294" count="1">
            <x v="2"/>
          </reference>
        </references>
      </pivotArea>
    </format>
    <format dxfId="30">
      <pivotArea dataOnly="0" labelOnly="1" outline="0" fieldPosition="0">
        <references count="1">
          <reference field="4294967294" count="1">
            <x v="2"/>
          </reference>
        </references>
      </pivotArea>
    </format>
    <format dxfId="29">
      <pivotArea field="1" type="button" dataOnly="0" labelOnly="1" outline="0" axis="axisRow" fieldPosition="0"/>
    </format>
    <format dxfId="28">
      <pivotArea dataOnly="0" labelOnly="1" outline="0" fieldPosition="0">
        <references count="1">
          <reference field="4294967294" count="3">
            <x v="0"/>
            <x v="1"/>
            <x v="2"/>
          </reference>
        </references>
      </pivotArea>
    </format>
    <format dxfId="27">
      <pivotArea field="1" type="button" dataOnly="0" labelOnly="1" outline="0" axis="axisRow" fieldPosition="0"/>
    </format>
    <format dxfId="26">
      <pivotArea dataOnly="0" labelOnly="1" outline="0" fieldPosition="0">
        <references count="1">
          <reference field="4294967294" count="3">
            <x v="0"/>
            <x v="1"/>
            <x v="2"/>
          </reference>
        </references>
      </pivotArea>
    </format>
  </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a dinámica4" cacheId="127" applyNumberFormats="0" applyBorderFormats="0" applyFontFormats="0" applyPatternFormats="0" applyAlignmentFormats="0" applyWidthHeightFormats="1" dataCaption="Valores" updatedVersion="6" minRefreshableVersion="3" rowGrandTotals="0" colGrandTotals="0" itemPrintTitles="1" createdVersion="5" indent="0" outline="1" outlineData="1" multipleFieldFilters="0" chartFormat="9">
  <location ref="A48:B55" firstHeaderRow="1" firstDataRow="1" firstDataCol="1" rowPageCount="1" colPageCount="1"/>
  <pivotFields count="17">
    <pivotField showAll="0" defaultSubtotal="0"/>
    <pivotField showAll="0">
      <items count="6">
        <item x="0"/>
        <item x="1"/>
        <item x="2"/>
        <item x="3"/>
        <item x="4"/>
        <item t="default"/>
      </items>
    </pivotField>
    <pivotField axis="axisRow" showAll="0">
      <items count="9">
        <item h="1" x="7"/>
        <item x="0"/>
        <item x="1"/>
        <item x="2"/>
        <item x="3"/>
        <item x="4"/>
        <item x="5"/>
        <item x="6"/>
        <item t="default"/>
      </items>
    </pivotField>
    <pivotField showAll="0"/>
    <pivotField showAll="0"/>
    <pivotField showAll="0"/>
    <pivotField showAll="0"/>
    <pivotField showAll="0" defaultSubtotal="0"/>
    <pivotField axis="axisPage" showAll="0" defaultSubtotal="0">
      <items count="3">
        <item x="2"/>
        <item x="1"/>
        <item x="0"/>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dragToRow="0" dragToCol="0" dragToPage="0" showAll="0" defaultSubtotal="0"/>
  </pivotFields>
  <rowFields count="1">
    <field x="2"/>
  </rowFields>
  <rowItems count="7">
    <i>
      <x v="1"/>
    </i>
    <i>
      <x v="2"/>
    </i>
    <i>
      <x v="3"/>
    </i>
    <i>
      <x v="4"/>
    </i>
    <i>
      <x v="5"/>
    </i>
    <i>
      <x v="6"/>
    </i>
    <i>
      <x v="7"/>
    </i>
  </rowItems>
  <colItems count="1">
    <i/>
  </colItems>
  <pageFields count="1">
    <pageField fld="8" hier="-1"/>
  </pageFields>
  <dataFields count="1">
    <dataField name=" %" fld="16" baseField="1" baseItem="6" numFmtId="164"/>
  </dataFields>
  <formats count="6">
    <format dxfId="42">
      <pivotArea field="1" type="button" dataOnly="0" labelOnly="1" outline="0"/>
    </format>
    <format dxfId="41">
      <pivotArea field="1" type="button" dataOnly="0" labelOnly="1" outline="0"/>
    </format>
    <format dxfId="40">
      <pivotArea field="1" type="button" dataOnly="0" labelOnly="1" outline="0"/>
    </format>
    <format dxfId="39">
      <pivotArea outline="0" fieldPosition="0">
        <references count="1">
          <reference field="4294967294" count="1">
            <x v="0"/>
          </reference>
        </references>
      </pivotArea>
    </format>
    <format dxfId="38">
      <pivotArea outline="0" collapsedLevelsAreSubtotals="1" fieldPosition="0"/>
    </format>
    <format dxfId="37">
      <pivotArea dataOnly="0" labelOnly="1" outline="0" axis="axisValues" fieldPosition="0"/>
    </format>
  </formats>
  <chartFormats count="1">
    <chartFormat chart="4" format="0" series="1">
      <pivotArea type="data" outline="0" fieldPosition="0">
        <references count="1">
          <reference field="4294967294" count="1" selected="0">
            <x v="0"/>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a dinámica3" cacheId="67" applyNumberFormats="0" applyBorderFormats="0" applyFontFormats="0" applyPatternFormats="0" applyAlignmentFormats="0" applyWidthHeightFormats="1" dataCaption="Valores" updatedVersion="6" minRefreshableVersion="3" itemPrintTitles="1" createdVersion="5" indent="0" outline="1" outlineData="1" multipleFieldFilters="0" chartFormat="10">
  <location ref="A36:D41" firstHeaderRow="0" firstDataRow="1" firstDataCol="1"/>
  <pivotFields count="12">
    <pivotField axis="axisRow" showAll="0">
      <items count="5">
        <item x="0"/>
        <item x="1"/>
        <item x="2"/>
        <item x="3"/>
        <item t="default"/>
      </items>
    </pivotField>
    <pivotField showAll="0"/>
    <pivotField showAll="0"/>
    <pivotField showAll="0"/>
    <pivotField showAll="0"/>
    <pivotField showAll="0"/>
    <pivotField showAll="0" defaultSubtotal="0"/>
    <pivotField showAll="0" defaultSubtotal="0"/>
    <pivotField dataField="1" showAll="0" defaultSubtotal="0"/>
    <pivotField dataField="1" showAll="0" defaultSubtotal="0"/>
    <pivotField dataField="1" showAll="0" defaultSubtotal="0"/>
    <pivotField dragToRow="0" dragToCol="0" dragToPage="0" showAll="0" defaultSubtotal="0"/>
  </pivotFields>
  <rowFields count="1">
    <field x="0"/>
  </rowFields>
  <rowItems count="5">
    <i>
      <x/>
    </i>
    <i>
      <x v="1"/>
    </i>
    <i>
      <x v="2"/>
    </i>
    <i>
      <x v="3"/>
    </i>
    <i t="grand">
      <x/>
    </i>
  </rowItems>
  <colFields count="1">
    <field x="-2"/>
  </colFields>
  <colItems count="3">
    <i>
      <x/>
    </i>
    <i i="1">
      <x v="1"/>
    </i>
    <i i="2">
      <x v="2"/>
    </i>
  </colItems>
  <dataFields count="3">
    <dataField name=" Crítica" fld="8" baseField="0" baseItem="0" numFmtId="164"/>
    <dataField name=" Moderadamente Aceptable" fld="10" baseField="0" baseItem="0" numFmtId="164"/>
    <dataField name=" Aceptable" fld="9" baseField="0" baseItem="0" numFmtId="164"/>
  </dataFields>
  <formats count="11">
    <format dxfId="53">
      <pivotArea field="0" type="button" dataOnly="0" labelOnly="1" outline="0" axis="axisRow" fieldPosition="0"/>
    </format>
    <format dxfId="52">
      <pivotArea dataOnly="0" labelOnly="1" outline="0" fieldPosition="0">
        <references count="1">
          <reference field="4294967294" count="3">
            <x v="0"/>
            <x v="1"/>
            <x v="2"/>
          </reference>
        </references>
      </pivotArea>
    </format>
    <format dxfId="51">
      <pivotArea dataOnly="0" labelOnly="1" outline="0" fieldPosition="0">
        <references count="1">
          <reference field="4294967294" count="1">
            <x v="0"/>
          </reference>
        </references>
      </pivotArea>
    </format>
    <format dxfId="50">
      <pivotArea dataOnly="0" labelOnly="1" outline="0" fieldPosition="0">
        <references count="1">
          <reference field="4294967294" count="1">
            <x v="1"/>
          </reference>
        </references>
      </pivotArea>
    </format>
    <format dxfId="49">
      <pivotArea dataOnly="0" labelOnly="1" outline="0" fieldPosition="0">
        <references count="1">
          <reference field="4294967294" count="1">
            <x v="1"/>
          </reference>
        </references>
      </pivotArea>
    </format>
    <format dxfId="48">
      <pivotArea dataOnly="0" labelOnly="1" outline="0" fieldPosition="0">
        <references count="1">
          <reference field="4294967294" count="1">
            <x v="2"/>
          </reference>
        </references>
      </pivotArea>
    </format>
    <format dxfId="47">
      <pivotArea dataOnly="0" labelOnly="1" outline="0" fieldPosition="0">
        <references count="1">
          <reference field="4294967294" count="1">
            <x v="2"/>
          </reference>
        </references>
      </pivotArea>
    </format>
    <format dxfId="46">
      <pivotArea field="0" type="button" dataOnly="0" labelOnly="1" outline="0" axis="axisRow" fieldPosition="0"/>
    </format>
    <format dxfId="45">
      <pivotArea dataOnly="0" labelOnly="1" outline="0" fieldPosition="0">
        <references count="1">
          <reference field="4294967294" count="3">
            <x v="0"/>
            <x v="1"/>
            <x v="2"/>
          </reference>
        </references>
      </pivotArea>
    </format>
    <format dxfId="44">
      <pivotArea field="0" type="button" dataOnly="0" labelOnly="1" outline="0" axis="axisRow" fieldPosition="0"/>
    </format>
    <format dxfId="43">
      <pivotArea dataOnly="0" labelOnly="1" outline="0" fieldPosition="0">
        <references count="1">
          <reference field="4294967294" count="3">
            <x v="0"/>
            <x v="1"/>
            <x v="2"/>
          </reference>
        </references>
      </pivotArea>
    </format>
  </formats>
  <chartFormats count="6">
    <chartFormat chart="1" format="1" series="1">
      <pivotArea type="data" outline="0" fieldPosition="0">
        <references count="1">
          <reference field="4294967294" count="1" selected="0">
            <x v="0"/>
          </reference>
        </references>
      </pivotArea>
    </chartFormat>
    <chartFormat chart="1" format="2" series="1">
      <pivotArea type="data" outline="0" fieldPosition="0">
        <references count="1">
          <reference field="4294967294" count="1" selected="0">
            <x v="1"/>
          </reference>
        </references>
      </pivotArea>
    </chartFormat>
    <chartFormat chart="1" format="3" series="1">
      <pivotArea type="data" outline="0" fieldPosition="0">
        <references count="1">
          <reference field="4294967294" count="1" selected="0">
            <x v="2"/>
          </reference>
        </references>
      </pivotArea>
    </chartFormat>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Tabla dinámica2" cacheId="67" applyNumberFormats="0" applyBorderFormats="0" applyFontFormats="0" applyPatternFormats="0" applyAlignmentFormats="0" applyWidthHeightFormats="1" dataCaption="Valores" updatedVersion="6" minRefreshableVersion="3" itemPrintTitles="1" createdVersion="5" indent="0" outline="1" outlineData="1" multipleFieldFilters="0" chartFormat="10">
  <location ref="A23:B28" firstHeaderRow="1" firstDataRow="1" firstDataCol="1"/>
  <pivotFields count="12">
    <pivotField axis="axisRow" showAll="0">
      <items count="5">
        <item x="0"/>
        <item x="1"/>
        <item x="2"/>
        <item x="3"/>
        <item t="default"/>
      </items>
    </pivotField>
    <pivotField showAll="0"/>
    <pivotField showAll="0"/>
    <pivotField showAll="0"/>
    <pivotField showAll="0"/>
    <pivotField showAll="0"/>
    <pivotField dataField="1" showAll="0" defaultSubtotal="0"/>
    <pivotField showAll="0" defaultSubtotal="0"/>
    <pivotField showAll="0" defaultSubtotal="0"/>
    <pivotField showAll="0" defaultSubtotal="0"/>
    <pivotField showAll="0" defaultSubtotal="0"/>
    <pivotField dragToRow="0" dragToCol="0" dragToPage="0" showAll="0" defaultSubtotal="0"/>
  </pivotFields>
  <rowFields count="1">
    <field x="0"/>
  </rowFields>
  <rowItems count="5">
    <i>
      <x/>
    </i>
    <i>
      <x v="1"/>
    </i>
    <i>
      <x v="2"/>
    </i>
    <i>
      <x v="3"/>
    </i>
    <i t="grand">
      <x/>
    </i>
  </rowItems>
  <colItems count="1">
    <i/>
  </colItems>
  <dataFields count="1">
    <dataField name=" Ejecución" fld="6" baseField="0" baseItem="0" numFmtId="164"/>
  </dataFields>
  <formats count="6">
    <format dxfId="59">
      <pivotArea field="0" type="button" dataOnly="0" labelOnly="1" outline="0" axis="axisRow" fieldPosition="0"/>
    </format>
    <format dxfId="58">
      <pivotArea dataOnly="0" labelOnly="1" outline="0" fieldPosition="0">
        <references count="1">
          <reference field="4294967294" count="1">
            <x v="0"/>
          </reference>
        </references>
      </pivotArea>
    </format>
    <format dxfId="57">
      <pivotArea field="0" type="button" dataOnly="0" labelOnly="1" outline="0" axis="axisRow" fieldPosition="0"/>
    </format>
    <format dxfId="56">
      <pivotArea dataOnly="0" labelOnly="1" outline="0" fieldPosition="0">
        <references count="1">
          <reference field="4294967294" count="1">
            <x v="0"/>
          </reference>
        </references>
      </pivotArea>
    </format>
    <format dxfId="55">
      <pivotArea field="0" type="button" dataOnly="0" labelOnly="1" outline="0" axis="axisRow" fieldPosition="0"/>
    </format>
    <format dxfId="54">
      <pivotArea dataOnly="0" labelOnly="1" outline="0" fieldPosition="0">
        <references count="1">
          <reference field="4294967294" count="1">
            <x v="0"/>
          </reference>
        </references>
      </pivotArea>
    </format>
  </formats>
  <chartFormats count="2">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name="Tabla dinámica1" cacheId="127" applyNumberFormats="0" applyBorderFormats="0" applyFontFormats="0" applyPatternFormats="0" applyAlignmentFormats="0" applyWidthHeightFormats="1" dataCaption="Valores" updatedVersion="6" minRefreshableVersion="3" itemPrintTitles="1" createdVersion="5" indent="0" outline="1" outlineData="1" multipleFieldFilters="0" chartFormat="12">
  <location ref="A27:B52" firstHeaderRow="1" firstDataRow="1" firstDataCol="1" rowPageCount="2" colPageCount="1"/>
  <pivotFields count="17">
    <pivotField showAll="0" defaultSubtotal="0"/>
    <pivotField axis="axisPage" showAll="0">
      <items count="6">
        <item x="0"/>
        <item x="1"/>
        <item x="2"/>
        <item x="3"/>
        <item x="4"/>
        <item t="default"/>
      </items>
    </pivotField>
    <pivotField axis="axisRow" showAll="0">
      <items count="9">
        <item x="7"/>
        <item x="0"/>
        <item x="1"/>
        <item x="2"/>
        <item x="3"/>
        <item x="4"/>
        <item x="5"/>
        <item x="6"/>
        <item t="default"/>
      </items>
    </pivotField>
    <pivotField showAll="0"/>
    <pivotField axis="axisRow" showAll="0">
      <items count="62">
        <item x="0"/>
        <item x="1"/>
        <item x="2"/>
        <item x="3"/>
        <item x="4"/>
        <item x="5"/>
        <item x="6"/>
        <item x="7"/>
        <item x="8"/>
        <item x="9"/>
        <item x="10"/>
        <item x="11"/>
        <item x="20"/>
        <item x="21"/>
        <item x="12"/>
        <item x="13"/>
        <item x="14"/>
        <item x="15"/>
        <item x="16"/>
        <item x="17"/>
        <item x="18"/>
        <item x="19"/>
        <item x="22"/>
        <item x="23"/>
        <item x="24"/>
        <item x="25"/>
        <item x="26"/>
        <item x="27"/>
        <item x="28"/>
        <item x="29"/>
        <item x="30"/>
        <item x="31"/>
        <item x="32"/>
        <item x="33"/>
        <item x="34"/>
        <item x="35"/>
        <item x="36"/>
        <item x="37"/>
        <item x="38"/>
        <item x="39"/>
        <item x="40"/>
        <item x="41"/>
        <item x="42"/>
        <item x="43"/>
        <item x="44"/>
        <item x="45"/>
        <item x="46"/>
        <item x="47"/>
        <item x="48"/>
        <item x="49"/>
        <item x="50"/>
        <item x="51"/>
        <item x="53"/>
        <item x="52"/>
        <item x="54"/>
        <item x="55"/>
        <item x="56"/>
        <item x="57"/>
        <item x="58"/>
        <item x="59"/>
        <item x="60"/>
        <item t="default"/>
      </items>
    </pivotField>
    <pivotField showAll="0"/>
    <pivotField dataField="1" showAll="0"/>
    <pivotField showAll="0" defaultSubtotal="0"/>
    <pivotField axis="axisPage" showAll="0" defaultSubtotal="0">
      <items count="3">
        <item x="2"/>
        <item x="1"/>
        <item x="0"/>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dragToRow="0" dragToCol="0" dragToPage="0" showAll="0" defaultSubtotal="0"/>
  </pivotFields>
  <rowFields count="2">
    <field x="2"/>
    <field x="4"/>
  </rowFields>
  <rowItems count="25">
    <i>
      <x v="1"/>
    </i>
    <i r="1">
      <x/>
    </i>
    <i r="1">
      <x v="1"/>
    </i>
    <i r="1">
      <x v="2"/>
    </i>
    <i r="1">
      <x v="3"/>
    </i>
    <i r="1">
      <x v="4"/>
    </i>
    <i r="1">
      <x v="5"/>
    </i>
    <i r="1">
      <x v="6"/>
    </i>
    <i r="1">
      <x v="7"/>
    </i>
    <i r="1">
      <x v="8"/>
    </i>
    <i r="1">
      <x v="9"/>
    </i>
    <i r="1">
      <x v="10"/>
    </i>
    <i r="1">
      <x v="11"/>
    </i>
    <i>
      <x v="2"/>
    </i>
    <i r="1">
      <x v="12"/>
    </i>
    <i r="1">
      <x v="13"/>
    </i>
    <i r="1">
      <x v="14"/>
    </i>
    <i r="1">
      <x v="15"/>
    </i>
    <i r="1">
      <x v="16"/>
    </i>
    <i r="1">
      <x v="17"/>
    </i>
    <i r="1">
      <x v="18"/>
    </i>
    <i r="1">
      <x v="19"/>
    </i>
    <i r="1">
      <x v="20"/>
    </i>
    <i r="1">
      <x v="21"/>
    </i>
    <i t="grand">
      <x/>
    </i>
  </rowItems>
  <colItems count="1">
    <i/>
  </colItems>
  <pageFields count="2">
    <pageField fld="8" hier="-1"/>
    <pageField fld="1" item="0" hier="-1"/>
  </pageFields>
  <dataFields count="1">
    <dataField name=" Calificación" fld="6" baseField="1" baseItem="2"/>
  </dataFields>
  <formats count="3">
    <format dxfId="20">
      <pivotArea field="1" type="button" dataOnly="0" labelOnly="1" outline="0" axis="axisPage" fieldPosition="1"/>
    </format>
    <format dxfId="19">
      <pivotArea field="1" type="button" dataOnly="0" labelOnly="1" outline="0" axis="axisPage" fieldPosition="1"/>
    </format>
    <format dxfId="18">
      <pivotArea field="1" type="button" dataOnly="0" labelOnly="1" outline="0" axis="axisPage" fieldPosition="1"/>
    </format>
  </formats>
  <chartFormats count="3">
    <chartFormat chart="7" format="1" series="1">
      <pivotArea type="data" outline="0" fieldPosition="0">
        <references count="1">
          <reference field="4294967294" count="1" selected="0">
            <x v="0"/>
          </reference>
        </references>
      </pivotArea>
    </chartFormat>
    <chartFormat chart="9" format="3" series="1">
      <pivotArea type="data" outline="0" fieldPosition="0">
        <references count="1">
          <reference field="4294967294" count="1" selected="0">
            <x v="0"/>
          </reference>
        </references>
      </pivotArea>
    </chartFormat>
    <chartFormat chart="11" format="0" series="1">
      <pivotArea type="data" outline="0" fieldPosition="0">
        <references count="1">
          <reference field="4294967294" count="1" selected="0">
            <x v="0"/>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la dinámica5" cacheId="127" applyNumberFormats="0" applyBorderFormats="0" applyFontFormats="0" applyPatternFormats="0" applyAlignmentFormats="0" applyWidthHeightFormats="1" dataCaption="Valores" updatedVersion="6" minRefreshableVersion="3" rowGrandTotals="0" colGrandTotals="0" itemPrintTitles="1" createdVersion="5" indent="0" compact="0" compactData="0" gridDropZones="1" multipleFieldFilters="0" chartFormat="10">
  <location ref="A7:C12" firstHeaderRow="1" firstDataRow="2" firstDataCol="1"/>
  <pivotFields count="17">
    <pivotField compact="0" outline="0" showAll="0" defaultSubtotal="0"/>
    <pivotField axis="axisRow" compact="0" outline="0" showAll="0">
      <items count="6">
        <item x="0"/>
        <item x="1"/>
        <item x="2"/>
        <item x="3"/>
        <item h="1" x="4"/>
        <item t="default"/>
      </items>
    </pivotField>
    <pivotField compact="0" outline="0" showAll="0"/>
    <pivotField compact="0" outline="0" showAll="0"/>
    <pivotField compact="0" outline="0" showAll="0"/>
    <pivotField compact="0" outline="0" showAll="0"/>
    <pivotField compact="0" outline="0" showAll="0"/>
    <pivotField compact="0" outline="0" showAll="0" defaultSubtotal="0"/>
    <pivotField axis="axisCol" compact="0" outline="0" showAll="0" defaultSubtotal="0">
      <items count="3">
        <item x="2"/>
        <item x="1"/>
        <item x="0"/>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dataField="1" compact="0" outline="0" dragToRow="0" dragToCol="0" dragToPage="0" showAll="0" defaultSubtotal="0"/>
  </pivotFields>
  <rowFields count="1">
    <field x="1"/>
  </rowFields>
  <rowItems count="4">
    <i>
      <x/>
    </i>
    <i>
      <x v="1"/>
    </i>
    <i>
      <x v="2"/>
    </i>
    <i>
      <x v="3"/>
    </i>
  </rowItems>
  <colFields count="1">
    <field x="8"/>
  </colFields>
  <colItems count="2">
    <i>
      <x/>
    </i>
    <i>
      <x v="2"/>
    </i>
  </colItems>
  <dataFields count="1">
    <dataField name=" %" fld="16" baseField="1" baseItem="6" numFmtId="164"/>
  </dataFields>
  <formats count="5">
    <format dxfId="25">
      <pivotArea field="1" type="button" dataOnly="0" labelOnly="1" outline="0" axis="axisRow" fieldPosition="0"/>
    </format>
    <format dxfId="24">
      <pivotArea field="1" type="button" dataOnly="0" labelOnly="1" outline="0" axis="axisRow" fieldPosition="0"/>
    </format>
    <format dxfId="23">
      <pivotArea field="1" type="button" dataOnly="0" labelOnly="1" outline="0" axis="axisRow" fieldPosition="0"/>
    </format>
    <format dxfId="22">
      <pivotArea outline="0" fieldPosition="0">
        <references count="1">
          <reference field="4294967294" count="1">
            <x v="0"/>
          </reference>
        </references>
      </pivotArea>
    </format>
    <format dxfId="21">
      <pivotArea dataOnly="0" labelOnly="1" outline="0" fieldPosition="0">
        <references count="1">
          <reference field="8" count="1">
            <x v="0"/>
          </reference>
        </references>
      </pivotArea>
    </format>
  </formats>
  <chartFormats count="4">
    <chartFormat chart="4" format="0" series="1">
      <pivotArea type="data" outline="0" fieldPosition="0">
        <references count="1">
          <reference field="4294967294" count="1" selected="0">
            <x v="0"/>
          </reference>
        </references>
      </pivotArea>
    </chartFormat>
    <chartFormat chart="7" format="1" series="1">
      <pivotArea type="data" outline="0" fieldPosition="0">
        <references count="2">
          <reference field="4294967294" count="1" selected="0">
            <x v="0"/>
          </reference>
          <reference field="8" count="1" selected="0">
            <x v="0"/>
          </reference>
        </references>
      </pivotArea>
    </chartFormat>
    <chartFormat chart="9" format="5" series="1">
      <pivotArea type="data" outline="0" fieldPosition="0">
        <references count="2">
          <reference field="4294967294" count="1" selected="0">
            <x v="0"/>
          </reference>
          <reference field="8" count="1" selected="0">
            <x v="0"/>
          </reference>
        </references>
      </pivotArea>
    </chartFormat>
    <chartFormat chart="9" format="8" series="1">
      <pivotArea type="data" outline="0" fieldPosition="0">
        <references count="2">
          <reference field="4294967294" count="1" selected="0">
            <x v="0"/>
          </reference>
          <reference field="8" count="1" selected="0">
            <x v="2"/>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name="Tabla dinámica4" cacheId="127" applyNumberFormats="0" applyBorderFormats="0" applyFontFormats="0" applyPatternFormats="0" applyAlignmentFormats="0" applyWidthHeightFormats="1" dataCaption="Valores" updatedVersion="6" minRefreshableVersion="3" itemPrintTitles="1" createdVersion="5" indent="0" outline="1" outlineData="1" multipleFieldFilters="0" chartFormat="9">
  <location ref="E10:F34" firstHeaderRow="1" firstDataRow="1" firstDataCol="1" rowPageCount="2" colPageCount="1"/>
  <pivotFields count="17">
    <pivotField showAll="0" defaultSubtotal="0"/>
    <pivotField axis="axisRow" showAll="0">
      <items count="6">
        <item x="0"/>
        <item x="1"/>
        <item x="2"/>
        <item x="3"/>
        <item x="4"/>
        <item t="default"/>
      </items>
    </pivotField>
    <pivotField axis="axisRow" showAll="0">
      <items count="9">
        <item x="7"/>
        <item x="0"/>
        <item x="1"/>
        <item x="2"/>
        <item x="3"/>
        <item x="4"/>
        <item x="5"/>
        <item x="6"/>
        <item t="default"/>
      </items>
    </pivotField>
    <pivotField showAll="0"/>
    <pivotField axis="axisRow" showAll="0">
      <items count="62">
        <item x="0"/>
        <item x="1"/>
        <item x="2"/>
        <item x="3"/>
        <item x="4"/>
        <item x="5"/>
        <item x="6"/>
        <item x="7"/>
        <item x="8"/>
        <item x="9"/>
        <item x="10"/>
        <item x="11"/>
        <item x="20"/>
        <item x="21"/>
        <item x="12"/>
        <item x="13"/>
        <item x="14"/>
        <item x="15"/>
        <item x="16"/>
        <item x="17"/>
        <item x="18"/>
        <item x="19"/>
        <item x="22"/>
        <item x="23"/>
        <item x="24"/>
        <item x="25"/>
        <item x="26"/>
        <item x="27"/>
        <item x="28"/>
        <item x="29"/>
        <item x="30"/>
        <item x="31"/>
        <item x="32"/>
        <item x="33"/>
        <item x="34"/>
        <item x="35"/>
        <item x="36"/>
        <item x="37"/>
        <item x="38"/>
        <item x="39"/>
        <item x="40"/>
        <item x="41"/>
        <item x="42"/>
        <item x="43"/>
        <item x="44"/>
        <item x="45"/>
        <item x="46"/>
        <item x="47"/>
        <item x="48"/>
        <item x="49"/>
        <item x="50"/>
        <item x="51"/>
        <item x="53"/>
        <item x="52"/>
        <item x="54"/>
        <item x="55"/>
        <item x="56"/>
        <item x="57"/>
        <item x="58"/>
        <item x="59"/>
        <item x="60"/>
        <item t="default"/>
      </items>
    </pivotField>
    <pivotField showAll="0"/>
    <pivotField dataField="1" showAll="0"/>
    <pivotField showAll="0" defaultSubtotal="0"/>
    <pivotField axis="axisPage" showAll="0" defaultSubtotal="0">
      <items count="3">
        <item x="2"/>
        <item x="1"/>
        <item x="0"/>
      </items>
    </pivotField>
    <pivotField showAll="0" defaultSubtotal="0"/>
    <pivotField showAll="0" defaultSubtotal="0"/>
    <pivotField showAll="0" defaultSubtotal="0"/>
    <pivotField showAll="0" defaultSubtotal="0"/>
    <pivotField axis="axisPage" showAll="0" defaultSubtotal="0">
      <items count="3">
        <item x="0"/>
        <item x="1"/>
        <item x="2"/>
      </items>
    </pivotField>
    <pivotField showAll="0" defaultSubtotal="0"/>
    <pivotField showAll="0" defaultSubtotal="0"/>
    <pivotField dragToRow="0" dragToCol="0" dragToPage="0" showAll="0" defaultSubtotal="0"/>
  </pivotFields>
  <rowFields count="3">
    <field x="1"/>
    <field x="2"/>
    <field x="4"/>
  </rowFields>
  <rowItems count="24">
    <i>
      <x v="1"/>
    </i>
    <i r="1">
      <x v="4"/>
    </i>
    <i r="2">
      <x v="44"/>
    </i>
    <i r="2">
      <x v="45"/>
    </i>
    <i r="2">
      <x v="46"/>
    </i>
    <i r="2">
      <x v="47"/>
    </i>
    <i r="2">
      <x v="48"/>
    </i>
    <i r="2">
      <x v="49"/>
    </i>
    <i>
      <x v="2"/>
    </i>
    <i r="1">
      <x v="6"/>
    </i>
    <i r="2">
      <x v="52"/>
    </i>
    <i r="2">
      <x v="53"/>
    </i>
    <i r="2">
      <x v="54"/>
    </i>
    <i r="2">
      <x v="55"/>
    </i>
    <i>
      <x v="3"/>
    </i>
    <i r="1">
      <x v="7"/>
    </i>
    <i r="2">
      <x v="56"/>
    </i>
    <i r="2">
      <x v="57"/>
    </i>
    <i r="2">
      <x v="58"/>
    </i>
    <i r="2">
      <x v="59"/>
    </i>
    <i>
      <x v="4"/>
    </i>
    <i r="1">
      <x/>
    </i>
    <i r="2">
      <x v="60"/>
    </i>
    <i t="grand">
      <x/>
    </i>
  </rowItems>
  <colItems count="1">
    <i/>
  </colItems>
  <pageFields count="2">
    <pageField fld="8" hier="-1"/>
    <pageField fld="13" item="1" hier="-1"/>
  </pageFields>
  <dataFields count="1">
    <dataField name=" Calificación" fld="6" baseField="0" baseItem="0"/>
  </dataFields>
  <formats count="3">
    <format dxfId="8">
      <pivotArea field="1" type="button" dataOnly="0" labelOnly="1" outline="0" axis="axisRow" fieldPosition="0"/>
    </format>
    <format dxfId="7">
      <pivotArea field="1" type="button" dataOnly="0" labelOnly="1" outline="0" axis="axisRow" fieldPosition="0"/>
    </format>
    <format dxfId="6">
      <pivotArea field="1" type="button" dataOnly="0" labelOnly="1" outline="0" axis="axisRow" fieldPosition="0"/>
    </format>
  </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name="Tabla dinámica7" cacheId="127" applyNumberFormats="0" applyBorderFormats="0" applyFontFormats="0" applyPatternFormats="0" applyAlignmentFormats="0" applyWidthHeightFormats="1" dataCaption="Valores" updatedVersion="6" minRefreshableVersion="3" itemPrintTitles="1" createdVersion="5" indent="0" outline="1" outlineData="1" multipleFieldFilters="0" chartFormat="9">
  <location ref="M10:N14" firstHeaderRow="1" firstDataRow="1" firstDataCol="1" rowPageCount="2" colPageCount="1"/>
  <pivotFields count="17">
    <pivotField showAll="0" defaultSubtotal="0"/>
    <pivotField axis="axisRow" showAll="0">
      <items count="6">
        <item x="0"/>
        <item x="1"/>
        <item x="2"/>
        <item x="3"/>
        <item x="4"/>
        <item t="default"/>
      </items>
    </pivotField>
    <pivotField axis="axisRow" showAll="0">
      <items count="9">
        <item x="7"/>
        <item x="0"/>
        <item x="1"/>
        <item x="2"/>
        <item x="3"/>
        <item x="4"/>
        <item x="5"/>
        <item x="6"/>
        <item t="default"/>
      </items>
    </pivotField>
    <pivotField showAll="0"/>
    <pivotField axis="axisRow" showAll="0">
      <items count="62">
        <item x="0"/>
        <item x="1"/>
        <item x="2"/>
        <item x="3"/>
        <item x="4"/>
        <item x="5"/>
        <item x="6"/>
        <item x="7"/>
        <item x="8"/>
        <item x="9"/>
        <item x="10"/>
        <item x="11"/>
        <item x="20"/>
        <item x="21"/>
        <item x="12"/>
        <item x="13"/>
        <item x="14"/>
        <item x="15"/>
        <item x="16"/>
        <item x="17"/>
        <item x="18"/>
        <item x="19"/>
        <item x="22"/>
        <item x="23"/>
        <item x="24"/>
        <item x="25"/>
        <item x="26"/>
        <item x="27"/>
        <item x="28"/>
        <item x="29"/>
        <item x="30"/>
        <item x="31"/>
        <item x="32"/>
        <item x="33"/>
        <item x="34"/>
        <item x="35"/>
        <item x="36"/>
        <item x="37"/>
        <item x="38"/>
        <item x="39"/>
        <item x="40"/>
        <item x="41"/>
        <item x="42"/>
        <item x="43"/>
        <item x="44"/>
        <item x="45"/>
        <item x="46"/>
        <item x="47"/>
        <item x="48"/>
        <item x="49"/>
        <item x="50"/>
        <item x="51"/>
        <item x="53"/>
        <item x="52"/>
        <item x="54"/>
        <item x="55"/>
        <item x="56"/>
        <item x="57"/>
        <item x="58"/>
        <item x="59"/>
        <item x="60"/>
        <item t="default"/>
      </items>
    </pivotField>
    <pivotField showAll="0"/>
    <pivotField dataField="1" showAll="0"/>
    <pivotField showAll="0" defaultSubtotal="0"/>
    <pivotField axis="axisPage" showAll="0" defaultSubtotal="0">
      <items count="3">
        <item x="2"/>
        <item x="1"/>
        <item x="0"/>
      </items>
    </pivotField>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3">
        <item x="0"/>
        <item x="1"/>
        <item x="2"/>
      </items>
    </pivotField>
    <pivotField dragToRow="0" dragToCol="0" dragToPage="0" showAll="0" defaultSubtotal="0"/>
  </pivotFields>
  <rowFields count="3">
    <field x="1"/>
    <field x="2"/>
    <field x="4"/>
  </rowFields>
  <rowItems count="4">
    <i>
      <x v="4"/>
    </i>
    <i r="1">
      <x/>
    </i>
    <i r="2">
      <x v="60"/>
    </i>
    <i t="grand">
      <x/>
    </i>
  </rowItems>
  <colItems count="1">
    <i/>
  </colItems>
  <pageFields count="2">
    <pageField fld="8" hier="-1"/>
    <pageField fld="15" item="1" hier="-1"/>
  </pageFields>
  <dataFields count="1">
    <dataField name=" Calificación" fld="6" baseField="0" baseItem="0"/>
  </dataFields>
  <formats count="3">
    <format dxfId="11">
      <pivotArea field="1" type="button" dataOnly="0" labelOnly="1" outline="0" axis="axisRow" fieldPosition="0"/>
    </format>
    <format dxfId="10">
      <pivotArea field="1" type="button" dataOnly="0" labelOnly="1" outline="0" axis="axisRow" fieldPosition="0"/>
    </format>
    <format dxfId="9">
      <pivotArea field="1" type="button" dataOnly="0" labelOnly="1" outline="0" axis="axisRow" fieldPosition="0"/>
    </format>
  </formats>
  <chartFormats count="1">
    <chartFormat chart="8" format="2" series="1">
      <pivotArea type="data" outline="0" fieldPosition="0">
        <references count="1">
          <reference field="4294967294" count="1" selected="0">
            <x v="0"/>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name="Tabla dinámica6" cacheId="127" applyNumberFormats="0" applyBorderFormats="0" applyFontFormats="0" applyPatternFormats="0" applyAlignmentFormats="0" applyWidthHeightFormats="1" dataCaption="Valores" updatedVersion="6" minRefreshableVersion="3" itemPrintTitles="1" createdVersion="5" indent="0" outline="1" outlineData="1" multipleFieldFilters="0" chartFormat="9">
  <location ref="I10:J14" firstHeaderRow="1" firstDataRow="1" firstDataCol="1" rowPageCount="2" colPageCount="1"/>
  <pivotFields count="17">
    <pivotField showAll="0" defaultSubtotal="0"/>
    <pivotField axis="axisRow" showAll="0">
      <items count="6">
        <item x="0"/>
        <item x="1"/>
        <item x="2"/>
        <item x="3"/>
        <item x="4"/>
        <item t="default"/>
      </items>
    </pivotField>
    <pivotField axis="axisRow" showAll="0">
      <items count="9">
        <item x="7"/>
        <item x="0"/>
        <item x="1"/>
        <item x="2"/>
        <item x="3"/>
        <item x="4"/>
        <item x="5"/>
        <item x="6"/>
        <item t="default"/>
      </items>
    </pivotField>
    <pivotField showAll="0"/>
    <pivotField axis="axisRow" showAll="0">
      <items count="62">
        <item x="0"/>
        <item x="1"/>
        <item x="2"/>
        <item x="3"/>
        <item x="4"/>
        <item x="5"/>
        <item x="6"/>
        <item x="7"/>
        <item x="8"/>
        <item x="9"/>
        <item x="10"/>
        <item x="11"/>
        <item x="20"/>
        <item x="21"/>
        <item x="12"/>
        <item x="13"/>
        <item x="14"/>
        <item x="15"/>
        <item x="16"/>
        <item x="17"/>
        <item x="18"/>
        <item x="19"/>
        <item x="22"/>
        <item x="23"/>
        <item x="24"/>
        <item x="25"/>
        <item x="26"/>
        <item x="27"/>
        <item x="28"/>
        <item x="29"/>
        <item x="30"/>
        <item x="31"/>
        <item x="32"/>
        <item x="33"/>
        <item x="34"/>
        <item x="35"/>
        <item x="36"/>
        <item x="37"/>
        <item x="38"/>
        <item x="39"/>
        <item x="40"/>
        <item x="41"/>
        <item x="42"/>
        <item x="43"/>
        <item x="44"/>
        <item x="45"/>
        <item x="46"/>
        <item x="47"/>
        <item x="48"/>
        <item x="49"/>
        <item x="50"/>
        <item x="51"/>
        <item x="53"/>
        <item x="52"/>
        <item x="54"/>
        <item x="55"/>
        <item x="56"/>
        <item x="57"/>
        <item x="58"/>
        <item x="59"/>
        <item x="60"/>
        <item t="default"/>
      </items>
    </pivotField>
    <pivotField showAll="0"/>
    <pivotField dataField="1" showAll="0"/>
    <pivotField showAll="0" defaultSubtotal="0"/>
    <pivotField axis="axisPage" showAll="0" defaultSubtotal="0">
      <items count="3">
        <item x="2"/>
        <item x="1"/>
        <item x="0"/>
      </items>
    </pivotField>
    <pivotField showAll="0" defaultSubtotal="0"/>
    <pivotField showAll="0" defaultSubtotal="0"/>
    <pivotField showAll="0" defaultSubtotal="0"/>
    <pivotField showAll="0" defaultSubtotal="0"/>
    <pivotField showAll="0" defaultSubtotal="0"/>
    <pivotField axis="axisPage" showAll="0" defaultSubtotal="0">
      <items count="3">
        <item x="0"/>
        <item x="1"/>
        <item x="2"/>
      </items>
    </pivotField>
    <pivotField showAll="0" defaultSubtotal="0"/>
    <pivotField dragToRow="0" dragToCol="0" dragToPage="0" showAll="0" defaultSubtotal="0"/>
  </pivotFields>
  <rowFields count="3">
    <field x="1"/>
    <field x="2"/>
    <field x="4"/>
  </rowFields>
  <rowItems count="4">
    <i>
      <x v="4"/>
    </i>
    <i r="1">
      <x/>
    </i>
    <i r="2">
      <x v="60"/>
    </i>
    <i t="grand">
      <x/>
    </i>
  </rowItems>
  <colItems count="1">
    <i/>
  </colItems>
  <pageFields count="2">
    <pageField fld="8" hier="-1"/>
    <pageField fld="14" item="1" hier="-1"/>
  </pageFields>
  <dataFields count="1">
    <dataField name=" Calificación" fld="6" baseField="0" baseItem="0"/>
  </dataFields>
  <formats count="3">
    <format dxfId="14">
      <pivotArea field="1" type="button" dataOnly="0" labelOnly="1" outline="0" axis="axisRow" fieldPosition="0"/>
    </format>
    <format dxfId="13">
      <pivotArea field="1" type="button" dataOnly="0" labelOnly="1" outline="0" axis="axisRow" fieldPosition="0"/>
    </format>
    <format dxfId="12">
      <pivotArea field="1" type="button" dataOnly="0" labelOnly="1" outline="0" axis="axisRow" fieldPosition="0"/>
    </format>
  </formats>
  <chartFormats count="1">
    <chartFormat chart="8" format="2" series="1">
      <pivotArea type="data" outline="0" fieldPosition="0">
        <references count="1">
          <reference field="4294967294" count="1" selected="0">
            <x v="0"/>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name="Tabla dinámica5" cacheId="127" applyNumberFormats="0" applyBorderFormats="0" applyFontFormats="0" applyPatternFormats="0" applyAlignmentFormats="0" applyWidthHeightFormats="1" dataCaption="Valores" updatedVersion="6" minRefreshableVersion="3" itemPrintTitles="1" createdVersion="5" indent="0" outline="1" outlineData="1" multipleFieldFilters="0" chartFormat="9">
  <location ref="A10:B67" firstHeaderRow="1" firstDataRow="1" firstDataCol="1" rowPageCount="2" colPageCount="1"/>
  <pivotFields count="17">
    <pivotField showAll="0" defaultSubtotal="0"/>
    <pivotField axis="axisRow" showAll="0">
      <items count="6">
        <item x="0"/>
        <item x="1"/>
        <item x="2"/>
        <item x="3"/>
        <item x="4"/>
        <item t="default"/>
      </items>
    </pivotField>
    <pivotField axis="axisRow" showAll="0">
      <items count="9">
        <item x="7"/>
        <item x="0"/>
        <item x="1"/>
        <item x="2"/>
        <item x="3"/>
        <item x="4"/>
        <item x="5"/>
        <item x="6"/>
        <item t="default"/>
      </items>
    </pivotField>
    <pivotField showAll="0"/>
    <pivotField axis="axisRow" showAll="0">
      <items count="62">
        <item x="0"/>
        <item x="1"/>
        <item x="2"/>
        <item x="3"/>
        <item x="4"/>
        <item x="5"/>
        <item x="6"/>
        <item x="7"/>
        <item x="8"/>
        <item x="9"/>
        <item x="10"/>
        <item x="11"/>
        <item x="20"/>
        <item x="21"/>
        <item x="12"/>
        <item x="13"/>
        <item x="14"/>
        <item x="15"/>
        <item x="16"/>
        <item x="17"/>
        <item x="18"/>
        <item x="19"/>
        <item x="22"/>
        <item x="23"/>
        <item x="24"/>
        <item x="25"/>
        <item x="26"/>
        <item x="27"/>
        <item x="28"/>
        <item x="29"/>
        <item x="30"/>
        <item x="31"/>
        <item x="32"/>
        <item x="33"/>
        <item x="34"/>
        <item x="35"/>
        <item x="36"/>
        <item x="37"/>
        <item x="38"/>
        <item x="39"/>
        <item x="40"/>
        <item x="41"/>
        <item x="42"/>
        <item x="43"/>
        <item x="44"/>
        <item x="45"/>
        <item x="46"/>
        <item x="47"/>
        <item x="48"/>
        <item x="49"/>
        <item x="50"/>
        <item x="51"/>
        <item x="53"/>
        <item x="52"/>
        <item x="54"/>
        <item x="55"/>
        <item x="56"/>
        <item x="57"/>
        <item x="58"/>
        <item x="59"/>
        <item x="60"/>
        <item t="default"/>
      </items>
    </pivotField>
    <pivotField showAll="0"/>
    <pivotField dataField="1" showAll="0"/>
    <pivotField showAll="0" defaultSubtotal="0"/>
    <pivotField axis="axisPage" showAll="0" defaultSubtotal="0">
      <items count="3">
        <item x="2"/>
        <item x="1"/>
        <item x="0"/>
      </items>
    </pivotField>
    <pivotField showAll="0" defaultSubtotal="0"/>
    <pivotField showAll="0" defaultSubtotal="0"/>
    <pivotField showAll="0" defaultSubtotal="0"/>
    <pivotField axis="axisPage" showAll="0" defaultSubtotal="0">
      <items count="3">
        <item x="1"/>
        <item x="0"/>
        <item x="2"/>
      </items>
    </pivotField>
    <pivotField showAll="0" defaultSubtotal="0"/>
    <pivotField showAll="0" defaultSubtotal="0"/>
    <pivotField showAll="0" defaultSubtotal="0"/>
    <pivotField dragToRow="0" dragToCol="0" dragToPage="0" showAll="0" defaultSubtotal="0"/>
  </pivotFields>
  <rowFields count="3">
    <field x="1"/>
    <field x="2"/>
    <field x="4"/>
  </rowFields>
  <rowItems count="57">
    <i>
      <x/>
    </i>
    <i r="1">
      <x v="1"/>
    </i>
    <i r="2">
      <x/>
    </i>
    <i r="2">
      <x v="1"/>
    </i>
    <i r="2">
      <x v="2"/>
    </i>
    <i r="2">
      <x v="3"/>
    </i>
    <i r="2">
      <x v="4"/>
    </i>
    <i r="2">
      <x v="5"/>
    </i>
    <i r="2">
      <x v="6"/>
    </i>
    <i r="2">
      <x v="7"/>
    </i>
    <i r="2">
      <x v="8"/>
    </i>
    <i r="2">
      <x v="9"/>
    </i>
    <i r="2">
      <x v="10"/>
    </i>
    <i r="2">
      <x v="11"/>
    </i>
    <i r="1">
      <x v="2"/>
    </i>
    <i r="2">
      <x v="12"/>
    </i>
    <i r="2">
      <x v="13"/>
    </i>
    <i r="2">
      <x v="14"/>
    </i>
    <i r="2">
      <x v="15"/>
    </i>
    <i r="2">
      <x v="16"/>
    </i>
    <i r="2">
      <x v="17"/>
    </i>
    <i r="2">
      <x v="18"/>
    </i>
    <i r="2">
      <x v="19"/>
    </i>
    <i r="2">
      <x v="20"/>
    </i>
    <i r="2">
      <x v="21"/>
    </i>
    <i>
      <x v="1"/>
    </i>
    <i r="1">
      <x v="3"/>
    </i>
    <i r="2">
      <x v="22"/>
    </i>
    <i r="2">
      <x v="23"/>
    </i>
    <i r="2">
      <x v="24"/>
    </i>
    <i r="2">
      <x v="25"/>
    </i>
    <i r="2">
      <x v="26"/>
    </i>
    <i r="2">
      <x v="27"/>
    </i>
    <i r="2">
      <x v="28"/>
    </i>
    <i r="2">
      <x v="29"/>
    </i>
    <i r="2">
      <x v="30"/>
    </i>
    <i r="2">
      <x v="31"/>
    </i>
    <i r="2">
      <x v="32"/>
    </i>
    <i r="2">
      <x v="33"/>
    </i>
    <i r="2">
      <x v="34"/>
    </i>
    <i r="2">
      <x v="35"/>
    </i>
    <i r="2">
      <x v="36"/>
    </i>
    <i r="2">
      <x v="37"/>
    </i>
    <i r="2">
      <x v="38"/>
    </i>
    <i r="2">
      <x v="39"/>
    </i>
    <i r="1">
      <x v="4"/>
    </i>
    <i r="2">
      <x v="40"/>
    </i>
    <i r="2">
      <x v="41"/>
    </i>
    <i r="2">
      <x v="42"/>
    </i>
    <i r="2">
      <x v="43"/>
    </i>
    <i r="1">
      <x v="5"/>
    </i>
    <i r="2">
      <x v="50"/>
    </i>
    <i r="2">
      <x v="51"/>
    </i>
    <i>
      <x v="4"/>
    </i>
    <i r="1">
      <x/>
    </i>
    <i r="2">
      <x v="60"/>
    </i>
    <i t="grand">
      <x/>
    </i>
  </rowItems>
  <colItems count="1">
    <i/>
  </colItems>
  <pageFields count="2">
    <pageField fld="8" hier="-1"/>
    <pageField fld="12" item="1" hier="-1"/>
  </pageFields>
  <dataFields count="1">
    <dataField name=" Calificación" fld="6" baseField="0" baseItem="0"/>
  </dataFields>
  <formats count="3">
    <format dxfId="17">
      <pivotArea field="1" type="button" dataOnly="0" labelOnly="1" outline="0" axis="axisRow" fieldPosition="0"/>
    </format>
    <format dxfId="16">
      <pivotArea field="1" type="button" dataOnly="0" labelOnly="1" outline="0" axis="axisRow" fieldPosition="0"/>
    </format>
    <format dxfId="15">
      <pivotArea field="1" type="button" dataOnly="0" labelOnly="1" outline="0" axis="axisRow" fieldPosition="0"/>
    </format>
  </formats>
  <chartFormats count="1">
    <chartFormat chart="8" format="2" series="1">
      <pivotArea type="data" outline="0" fieldPosition="0">
        <references count="1">
          <reference field="4294967294" count="1" selected="0">
            <x v="0"/>
          </reference>
        </references>
      </pivotArea>
    </chartFormat>
  </chart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pivotTable" Target="../pivotTables/pivotTable4.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ivotTable" Target="../pivotTables/pivotTable6.xml"/><Relationship Id="rId1" Type="http://schemas.openxmlformats.org/officeDocument/2006/relationships/pivotTable" Target="../pivotTables/pivotTable5.x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9.xml"/><Relationship Id="rId2" Type="http://schemas.openxmlformats.org/officeDocument/2006/relationships/pivotTable" Target="../pivotTables/pivotTable8.xml"/><Relationship Id="rId1" Type="http://schemas.openxmlformats.org/officeDocument/2006/relationships/pivotTable" Target="../pivotTables/pivotTable7.xml"/><Relationship Id="rId6" Type="http://schemas.openxmlformats.org/officeDocument/2006/relationships/drawing" Target="../drawings/drawing5.xml"/><Relationship Id="rId5" Type="http://schemas.openxmlformats.org/officeDocument/2006/relationships/printerSettings" Target="../printerSettings/printerSettings5.bin"/><Relationship Id="rId4" Type="http://schemas.openxmlformats.org/officeDocument/2006/relationships/pivotTable" Target="../pivotTables/pivotTable10.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L36"/>
  <sheetViews>
    <sheetView showGridLines="0" showRowColHeaders="0" tabSelected="1" view="pageBreakPreview" zoomScale="70" zoomScaleNormal="70" zoomScaleSheetLayoutView="70" workbookViewId="0"/>
  </sheetViews>
  <sheetFormatPr baseColWidth="10" defaultColWidth="11.42578125" defaultRowHeight="15" zeroHeight="1" x14ac:dyDescent="0.25"/>
  <cols>
    <col min="1" max="12" width="11.42578125" customWidth="1" collapsed="1"/>
  </cols>
  <sheetData>
    <row r="1" spans="1:1" x14ac:dyDescent="0.25">
      <c r="A1" s="186" t="s">
        <v>571</v>
      </c>
    </row>
    <row r="2" spans="1:1" x14ac:dyDescent="0.25">
      <c r="A2" s="186" t="s">
        <v>572</v>
      </c>
    </row>
    <row r="3" spans="1:1" x14ac:dyDescent="0.25">
      <c r="A3" s="186" t="s">
        <v>661</v>
      </c>
    </row>
    <row r="4" spans="1:1" x14ac:dyDescent="0.25">
      <c r="A4" s="186" t="s">
        <v>573</v>
      </c>
    </row>
    <row r="5" spans="1:1" x14ac:dyDescent="0.25">
      <c r="A5" s="186" t="s">
        <v>662</v>
      </c>
    </row>
    <row r="6" spans="1:1" x14ac:dyDescent="0.25">
      <c r="A6" s="186"/>
    </row>
    <row r="7" spans="1:1" x14ac:dyDescent="0.25"/>
    <row r="8" spans="1:1" x14ac:dyDescent="0.25"/>
    <row r="9" spans="1:1" x14ac:dyDescent="0.25"/>
    <row r="10" spans="1:1" x14ac:dyDescent="0.25"/>
    <row r="11" spans="1:1" x14ac:dyDescent="0.25"/>
    <row r="12" spans="1:1" x14ac:dyDescent="0.25"/>
    <row r="13" spans="1:1" x14ac:dyDescent="0.25"/>
    <row r="14" spans="1:1" x14ac:dyDescent="0.25"/>
    <row r="15" spans="1:1" x14ac:dyDescent="0.25"/>
    <row r="16" spans="1:1"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sheetData>
  <pageMargins left="0.7" right="0.7" top="0.75" bottom="0.75" header="0.3" footer="0.3"/>
  <pageSetup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00B0F0"/>
    <pageSetUpPr fitToPage="1"/>
  </sheetPr>
  <dimension ref="A1:AI384"/>
  <sheetViews>
    <sheetView showGridLines="0" zoomScale="70" zoomScaleNormal="70" workbookViewId="0">
      <pane ySplit="10" topLeftCell="A241" activePane="bottomLeft" state="frozen"/>
      <selection pane="bottomLeft"/>
    </sheetView>
  </sheetViews>
  <sheetFormatPr baseColWidth="10" defaultRowHeight="15" x14ac:dyDescent="0.25"/>
  <cols>
    <col min="1" max="1" width="7.140625" customWidth="1" collapsed="1"/>
    <col min="2" max="2" width="8.42578125" customWidth="1" collapsed="1"/>
    <col min="3" max="3" width="27.28515625" customWidth="1" collapsed="1"/>
    <col min="4" max="4" width="64.7109375" customWidth="1" collapsed="1"/>
    <col min="5" max="5" width="12" customWidth="1" collapsed="1"/>
    <col min="6" max="6" width="10.7109375" customWidth="1" collapsed="1"/>
    <col min="7" max="7" width="17.140625" customWidth="1" collapsed="1"/>
    <col min="8" max="8" width="19" style="35" customWidth="1" collapsed="1"/>
    <col min="9" max="9" width="19.28515625" customWidth="1" collapsed="1"/>
    <col min="10" max="10" width="10.28515625" customWidth="1" collapsed="1"/>
    <col min="11" max="11" width="9.85546875" customWidth="1" collapsed="1"/>
    <col min="12" max="12" width="17.140625" style="164" customWidth="1" collapsed="1"/>
    <col min="13" max="15" width="11.42578125" style="164" hidden="1" customWidth="1" collapsed="1"/>
    <col min="16" max="17" width="6.140625" style="164" hidden="1" customWidth="1" collapsed="1"/>
    <col min="18" max="18" width="11.42578125" style="164" hidden="1" customWidth="1" collapsed="1"/>
    <col min="19" max="19" width="31" style="164" hidden="1" customWidth="1" collapsed="1"/>
    <col min="20" max="20" width="83.7109375" style="164" hidden="1" customWidth="1" collapsed="1"/>
    <col min="21" max="24" width="11.42578125" style="164" hidden="1" customWidth="1" collapsed="1"/>
    <col min="25" max="25" width="11.42578125" style="165" hidden="1" customWidth="1" collapsed="1"/>
    <col min="26" max="33" width="11.42578125" style="164" hidden="1" customWidth="1" collapsed="1"/>
    <col min="34" max="34" width="11.42578125" style="164" customWidth="1" collapsed="1"/>
    <col min="35" max="35" width="11.42578125" style="164" collapsed="1"/>
  </cols>
  <sheetData>
    <row r="1" spans="1:35" ht="41.25" customHeight="1" x14ac:dyDescent="0.25">
      <c r="A1" t="s">
        <v>663</v>
      </c>
    </row>
    <row r="2" spans="1:35" x14ac:dyDescent="0.25">
      <c r="A2" t="s">
        <v>664</v>
      </c>
    </row>
    <row r="3" spans="1:35" s="126" customFormat="1" ht="6" customHeight="1" x14ac:dyDescent="0.25">
      <c r="A3" s="126" t="s">
        <v>664</v>
      </c>
      <c r="C3" s="127"/>
      <c r="H3" s="128"/>
      <c r="L3" s="166"/>
      <c r="M3" s="166"/>
      <c r="N3" s="166"/>
      <c r="O3" s="166"/>
      <c r="P3" s="166"/>
      <c r="Q3" s="166"/>
      <c r="R3" s="166"/>
      <c r="S3" s="166"/>
      <c r="T3" s="166"/>
      <c r="U3" s="166"/>
      <c r="V3" s="166"/>
      <c r="W3" s="166"/>
      <c r="X3" s="166"/>
      <c r="Y3" s="167"/>
      <c r="Z3" s="166"/>
      <c r="AA3" s="166"/>
      <c r="AB3" s="166"/>
      <c r="AC3" s="166"/>
      <c r="AD3" s="166"/>
      <c r="AE3" s="166"/>
      <c r="AF3" s="166"/>
      <c r="AG3" s="166"/>
      <c r="AH3" s="166"/>
      <c r="AI3" s="166"/>
    </row>
    <row r="4" spans="1:35" ht="6" customHeight="1" x14ac:dyDescent="0.25">
      <c r="A4" t="s">
        <v>664</v>
      </c>
    </row>
    <row r="5" spans="1:35" x14ac:dyDescent="0.25">
      <c r="A5" t="s">
        <v>664</v>
      </c>
    </row>
    <row r="6" spans="1:35" ht="22.5" customHeight="1" x14ac:dyDescent="0.25">
      <c r="A6" s="395" t="s">
        <v>123</v>
      </c>
      <c r="B6" s="395"/>
      <c r="C6" s="395"/>
      <c r="D6" s="395"/>
      <c r="E6" s="395"/>
      <c r="F6" s="395"/>
      <c r="G6" s="395"/>
      <c r="H6" s="395"/>
      <c r="I6" s="395"/>
      <c r="J6" s="395"/>
      <c r="K6" s="395"/>
      <c r="L6" s="395"/>
      <c r="M6" s="395"/>
      <c r="N6" s="395"/>
      <c r="O6" s="395"/>
    </row>
    <row r="7" spans="1:35" ht="17.25" customHeight="1" thickBot="1" x14ac:dyDescent="0.35">
      <c r="A7" s="397" t="s">
        <v>124</v>
      </c>
      <c r="B7" s="398"/>
      <c r="C7" s="398"/>
      <c r="D7" s="124" t="str">
        <f>'Menú Principal'!A1</f>
        <v>MOSTHYE VICENTE MEDINA RODRIGUEZ</v>
      </c>
      <c r="E7" s="125"/>
      <c r="F7" s="284" t="s">
        <v>524</v>
      </c>
      <c r="G7" s="285"/>
      <c r="H7" s="286"/>
      <c r="I7" s="399">
        <v>42916</v>
      </c>
      <c r="J7" s="400"/>
      <c r="K7" s="400"/>
      <c r="L7" s="400"/>
      <c r="M7" s="400"/>
      <c r="N7" s="400"/>
      <c r="O7" s="400"/>
    </row>
    <row r="8" spans="1:35" ht="15.75" customHeight="1" thickBot="1" x14ac:dyDescent="0.3">
      <c r="A8" s="279" t="s">
        <v>447</v>
      </c>
      <c r="B8" s="313" t="s">
        <v>12</v>
      </c>
      <c r="C8" s="314"/>
      <c r="D8" s="317" t="s">
        <v>13</v>
      </c>
      <c r="E8" s="320" t="s">
        <v>444</v>
      </c>
      <c r="F8" s="323" t="s">
        <v>14</v>
      </c>
      <c r="G8" s="254" t="s">
        <v>15</v>
      </c>
      <c r="H8" s="377" t="s">
        <v>77</v>
      </c>
      <c r="I8" s="378"/>
      <c r="J8" s="378"/>
      <c r="K8" s="379"/>
      <c r="L8" s="380" t="s">
        <v>83</v>
      </c>
      <c r="M8" s="383" t="s">
        <v>109</v>
      </c>
      <c r="N8" s="385" t="s">
        <v>110</v>
      </c>
      <c r="O8" s="396" t="s">
        <v>445</v>
      </c>
    </row>
    <row r="9" spans="1:35" ht="15.75" thickBot="1" x14ac:dyDescent="0.3">
      <c r="A9" s="280"/>
      <c r="B9" s="313"/>
      <c r="C9" s="314"/>
      <c r="D9" s="318"/>
      <c r="E9" s="321"/>
      <c r="F9" s="324"/>
      <c r="G9" s="255"/>
      <c r="H9" s="373" t="s">
        <v>78</v>
      </c>
      <c r="I9" s="375" t="s">
        <v>79</v>
      </c>
      <c r="J9" s="257" t="s">
        <v>80</v>
      </c>
      <c r="K9" s="258"/>
      <c r="L9" s="381"/>
      <c r="M9" s="383"/>
      <c r="N9" s="385"/>
      <c r="O9" s="396"/>
    </row>
    <row r="10" spans="1:35" s="1" customFormat="1" ht="26.25" customHeight="1" thickBot="1" x14ac:dyDescent="0.3">
      <c r="A10" s="281"/>
      <c r="B10" s="315"/>
      <c r="C10" s="316"/>
      <c r="D10" s="319"/>
      <c r="E10" s="322"/>
      <c r="F10" s="325"/>
      <c r="G10" s="256"/>
      <c r="H10" s="374"/>
      <c r="I10" s="376"/>
      <c r="J10" s="33" t="s">
        <v>81</v>
      </c>
      <c r="K10" s="34" t="s">
        <v>82</v>
      </c>
      <c r="L10" s="382"/>
      <c r="M10" s="384"/>
      <c r="N10" s="386"/>
      <c r="O10" s="372"/>
      <c r="P10" s="168"/>
      <c r="Q10" s="168" t="s">
        <v>512</v>
      </c>
      <c r="R10" s="168" t="s">
        <v>475</v>
      </c>
      <c r="S10" s="168" t="s">
        <v>439</v>
      </c>
      <c r="T10" s="168" t="s">
        <v>476</v>
      </c>
      <c r="U10" s="168" t="s">
        <v>477</v>
      </c>
      <c r="V10" s="168" t="s">
        <v>478</v>
      </c>
      <c r="W10" s="168" t="s">
        <v>479</v>
      </c>
      <c r="X10" s="168" t="s">
        <v>488</v>
      </c>
      <c r="Y10" s="169" t="s">
        <v>501</v>
      </c>
      <c r="Z10" s="168" t="s">
        <v>482</v>
      </c>
      <c r="AA10" s="168" t="s">
        <v>483</v>
      </c>
      <c r="AB10" s="168" t="s">
        <v>484</v>
      </c>
      <c r="AC10" s="168" t="s">
        <v>494</v>
      </c>
      <c r="AD10" s="168" t="s">
        <v>139</v>
      </c>
      <c r="AE10" s="168" t="s">
        <v>81</v>
      </c>
      <c r="AF10" s="168" t="s">
        <v>82</v>
      </c>
      <c r="AG10" s="168" t="s">
        <v>513</v>
      </c>
      <c r="AH10" s="170"/>
      <c r="AI10" s="170"/>
    </row>
    <row r="11" spans="1:35" ht="15" customHeight="1" x14ac:dyDescent="0.25">
      <c r="A11" s="267" t="s">
        <v>105</v>
      </c>
      <c r="B11" s="270" t="s">
        <v>98</v>
      </c>
      <c r="C11" s="273" t="s">
        <v>11</v>
      </c>
      <c r="D11" s="8" t="s">
        <v>0</v>
      </c>
      <c r="E11" s="213"/>
      <c r="F11" s="48">
        <v>0.5</v>
      </c>
      <c r="G11" s="276">
        <v>4</v>
      </c>
      <c r="H11" s="187" t="s">
        <v>574</v>
      </c>
      <c r="I11" s="188"/>
      <c r="J11" s="188"/>
      <c r="K11" s="189"/>
      <c r="L11" s="387">
        <f>+COUNTA(H11:H18,J11:J18)*0.5</f>
        <v>4</v>
      </c>
      <c r="M11" s="344">
        <f>L11/G11</f>
        <v>1</v>
      </c>
      <c r="N11" s="344">
        <f>(L11+L19)/(G11+G19)</f>
        <v>1</v>
      </c>
      <c r="O11" s="290">
        <f>(L11+L19+L22)/(G11+G19+G22)</f>
        <v>1</v>
      </c>
      <c r="P11" s="171" t="s">
        <v>143</v>
      </c>
      <c r="Q11" s="171">
        <v>1</v>
      </c>
      <c r="R11" s="171" t="s">
        <v>451</v>
      </c>
      <c r="S11" s="171" t="s">
        <v>516</v>
      </c>
      <c r="T11" s="171" t="s">
        <v>455</v>
      </c>
      <c r="U11" s="171" t="str">
        <f t="shared" ref="U11:U42" si="0">+D11</f>
        <v>1.1.1 Responsable del SG SST</v>
      </c>
      <c r="V11" s="171">
        <f t="shared" ref="V11:V42" si="1">+F11</f>
        <v>0.5</v>
      </c>
      <c r="W11" s="171">
        <f t="shared" ref="W11:W42" si="2">+IF(OR(H11&lt;&gt;"",J11&lt;&gt;""),V11,0)</f>
        <v>0.5</v>
      </c>
      <c r="X11" s="171"/>
      <c r="Y11" s="172">
        <f>+$I$7</f>
        <v>42916</v>
      </c>
      <c r="Z11" s="171"/>
      <c r="AA11" s="171"/>
      <c r="AB11" s="171"/>
      <c r="AC11" s="171" t="str">
        <f t="shared" ref="AC11:AC42" si="3">+IF(H11&lt;&gt;"","x","")</f>
        <v>x</v>
      </c>
      <c r="AD11" s="171" t="str">
        <f t="shared" ref="AD11:AD42" si="4">+IF(I11&lt;&gt;"","x","")</f>
        <v/>
      </c>
      <c r="AE11" s="171" t="str">
        <f t="shared" ref="AE11:AE42" si="5">+IF(J11&lt;&gt;"","x","")</f>
        <v/>
      </c>
      <c r="AF11" s="171" t="str">
        <f t="shared" ref="AF11:AF42" si="6">+IF(K11&lt;&gt;"","x","")</f>
        <v/>
      </c>
      <c r="AG11" s="173" t="str">
        <f>+IFERROR(VLOOKUP(Q11,'Plan de Acción'!A:M,8,0),"")</f>
        <v>Sandra Valderrama (Ing. Industrial Especialista SST)</v>
      </c>
    </row>
    <row r="12" spans="1:35" ht="15" customHeight="1" x14ac:dyDescent="0.25">
      <c r="A12" s="268"/>
      <c r="B12" s="271"/>
      <c r="C12" s="274"/>
      <c r="D12" s="2" t="s">
        <v>1</v>
      </c>
      <c r="E12" s="214"/>
      <c r="F12" s="49">
        <v>0.5</v>
      </c>
      <c r="G12" s="277"/>
      <c r="H12" s="190" t="s">
        <v>574</v>
      </c>
      <c r="I12" s="191"/>
      <c r="J12" s="191"/>
      <c r="K12" s="192"/>
      <c r="L12" s="388"/>
      <c r="M12" s="345"/>
      <c r="N12" s="345"/>
      <c r="O12" s="291"/>
      <c r="P12" s="171" t="s">
        <v>147</v>
      </c>
      <c r="Q12" s="171">
        <v>2</v>
      </c>
      <c r="R12" s="171" t="s">
        <v>451</v>
      </c>
      <c r="S12" s="171" t="s">
        <v>516</v>
      </c>
      <c r="T12" s="171" t="s">
        <v>455</v>
      </c>
      <c r="U12" s="171" t="str">
        <f t="shared" si="0"/>
        <v>1.1.2 Responsabilidades en el SG SST</v>
      </c>
      <c r="V12" s="171">
        <f t="shared" si="1"/>
        <v>0.5</v>
      </c>
      <c r="W12" s="171">
        <f t="shared" si="2"/>
        <v>0.5</v>
      </c>
      <c r="X12" s="171"/>
      <c r="Y12" s="172">
        <f t="shared" ref="Y12:Y71" si="7">+$I$7</f>
        <v>42916</v>
      </c>
      <c r="Z12" s="171"/>
      <c r="AA12" s="171"/>
      <c r="AB12" s="171"/>
      <c r="AC12" s="171" t="str">
        <f t="shared" si="3"/>
        <v>x</v>
      </c>
      <c r="AD12" s="171" t="str">
        <f t="shared" si="4"/>
        <v/>
      </c>
      <c r="AE12" s="171" t="str">
        <f t="shared" si="5"/>
        <v/>
      </c>
      <c r="AF12" s="171" t="str">
        <f t="shared" si="6"/>
        <v/>
      </c>
      <c r="AG12" s="173" t="str">
        <f>+IFERROR(VLOOKUP(Q12,'Plan de Acción'!A:M,8,0),"")</f>
        <v/>
      </c>
    </row>
    <row r="13" spans="1:35" ht="15" customHeight="1" x14ac:dyDescent="0.25">
      <c r="A13" s="268"/>
      <c r="B13" s="271"/>
      <c r="C13" s="274"/>
      <c r="D13" s="2" t="s">
        <v>2</v>
      </c>
      <c r="E13" s="214"/>
      <c r="F13" s="49">
        <v>0.5</v>
      </c>
      <c r="G13" s="277"/>
      <c r="H13" s="190" t="s">
        <v>574</v>
      </c>
      <c r="I13" s="191"/>
      <c r="J13" s="191"/>
      <c r="K13" s="192"/>
      <c r="L13" s="388"/>
      <c r="M13" s="345"/>
      <c r="N13" s="345"/>
      <c r="O13" s="291"/>
      <c r="P13" s="171" t="s">
        <v>150</v>
      </c>
      <c r="Q13" s="171">
        <v>3</v>
      </c>
      <c r="R13" s="171" t="s">
        <v>451</v>
      </c>
      <c r="S13" s="171" t="s">
        <v>516</v>
      </c>
      <c r="T13" s="171" t="s">
        <v>455</v>
      </c>
      <c r="U13" s="171" t="str">
        <f t="shared" si="0"/>
        <v>1.1.3. Asignación de Recursos para el SG SST</v>
      </c>
      <c r="V13" s="171">
        <f t="shared" si="1"/>
        <v>0.5</v>
      </c>
      <c r="W13" s="171">
        <f t="shared" si="2"/>
        <v>0.5</v>
      </c>
      <c r="X13" s="171"/>
      <c r="Y13" s="172">
        <f t="shared" si="7"/>
        <v>42916</v>
      </c>
      <c r="Z13" s="171"/>
      <c r="AA13" s="171"/>
      <c r="AB13" s="171"/>
      <c r="AC13" s="171" t="str">
        <f t="shared" si="3"/>
        <v>x</v>
      </c>
      <c r="AD13" s="171" t="str">
        <f t="shared" si="4"/>
        <v/>
      </c>
      <c r="AE13" s="171" t="str">
        <f t="shared" si="5"/>
        <v/>
      </c>
      <c r="AF13" s="171" t="str">
        <f t="shared" si="6"/>
        <v/>
      </c>
      <c r="AG13" s="173" t="str">
        <f>+IFERROR(VLOOKUP(Q13,'Plan de Acción'!A:M,8,0),"")</f>
        <v/>
      </c>
    </row>
    <row r="14" spans="1:35" ht="15" customHeight="1" x14ac:dyDescent="0.25">
      <c r="A14" s="268"/>
      <c r="B14" s="271"/>
      <c r="C14" s="274"/>
      <c r="D14" s="2" t="s">
        <v>3</v>
      </c>
      <c r="E14" s="214"/>
      <c r="F14" s="49">
        <v>0.5</v>
      </c>
      <c r="G14" s="277"/>
      <c r="H14" s="190" t="s">
        <v>574</v>
      </c>
      <c r="I14" s="191"/>
      <c r="J14" s="191"/>
      <c r="K14" s="192"/>
      <c r="L14" s="388"/>
      <c r="M14" s="345"/>
      <c r="N14" s="345"/>
      <c r="O14" s="291"/>
      <c r="P14" s="171" t="s">
        <v>154</v>
      </c>
      <c r="Q14" s="171">
        <v>4</v>
      </c>
      <c r="R14" s="171" t="s">
        <v>451</v>
      </c>
      <c r="S14" s="171" t="s">
        <v>516</v>
      </c>
      <c r="T14" s="171" t="s">
        <v>455</v>
      </c>
      <c r="U14" s="171" t="str">
        <f t="shared" si="0"/>
        <v>1.1.4 Afiliación al Sistema General de Riesgos Laborales</v>
      </c>
      <c r="V14" s="171">
        <f t="shared" si="1"/>
        <v>0.5</v>
      </c>
      <c r="W14" s="171">
        <f t="shared" si="2"/>
        <v>0.5</v>
      </c>
      <c r="X14" s="171"/>
      <c r="Y14" s="172">
        <f t="shared" si="7"/>
        <v>42916</v>
      </c>
      <c r="Z14" s="171"/>
      <c r="AA14" s="171"/>
      <c r="AB14" s="171"/>
      <c r="AC14" s="171" t="str">
        <f t="shared" si="3"/>
        <v>x</v>
      </c>
      <c r="AD14" s="171" t="str">
        <f t="shared" si="4"/>
        <v/>
      </c>
      <c r="AE14" s="171" t="str">
        <f t="shared" si="5"/>
        <v/>
      </c>
      <c r="AF14" s="171" t="str">
        <f t="shared" si="6"/>
        <v/>
      </c>
      <c r="AG14" s="173" t="str">
        <f>+IFERROR(VLOOKUP(Q14,'Plan de Acción'!A:M,8,0),"")</f>
        <v/>
      </c>
    </row>
    <row r="15" spans="1:35" ht="15" customHeight="1" x14ac:dyDescent="0.25">
      <c r="A15" s="268"/>
      <c r="B15" s="271"/>
      <c r="C15" s="274"/>
      <c r="D15" s="2" t="s">
        <v>4</v>
      </c>
      <c r="E15" s="214"/>
      <c r="F15" s="49">
        <v>0.5</v>
      </c>
      <c r="G15" s="277"/>
      <c r="H15" s="190" t="s">
        <v>574</v>
      </c>
      <c r="I15" s="191"/>
      <c r="J15" s="191"/>
      <c r="K15" s="192"/>
      <c r="L15" s="388"/>
      <c r="M15" s="345"/>
      <c r="N15" s="345"/>
      <c r="O15" s="291"/>
      <c r="P15" s="171" t="s">
        <v>158</v>
      </c>
      <c r="Q15" s="171">
        <v>5</v>
      </c>
      <c r="R15" s="171" t="s">
        <v>451</v>
      </c>
      <c r="S15" s="171" t="s">
        <v>516</v>
      </c>
      <c r="T15" s="171" t="s">
        <v>455</v>
      </c>
      <c r="U15" s="171" t="str">
        <f t="shared" si="0"/>
        <v>1.1.5 Pago de Pensión Trabajadores de Alto Riesgo</v>
      </c>
      <c r="V15" s="171">
        <f t="shared" si="1"/>
        <v>0.5</v>
      </c>
      <c r="W15" s="171">
        <f t="shared" si="2"/>
        <v>0.5</v>
      </c>
      <c r="X15" s="171"/>
      <c r="Y15" s="172">
        <f t="shared" si="7"/>
        <v>42916</v>
      </c>
      <c r="Z15" s="171"/>
      <c r="AA15" s="171"/>
      <c r="AB15" s="171"/>
      <c r="AC15" s="171" t="str">
        <f t="shared" si="3"/>
        <v>x</v>
      </c>
      <c r="AD15" s="171" t="str">
        <f t="shared" si="4"/>
        <v/>
      </c>
      <c r="AE15" s="171" t="str">
        <f t="shared" si="5"/>
        <v/>
      </c>
      <c r="AF15" s="171" t="str">
        <f t="shared" si="6"/>
        <v/>
      </c>
      <c r="AG15" s="173" t="str">
        <f>+IFERROR(VLOOKUP(Q15,'Plan de Acción'!A:M,8,0),"")</f>
        <v/>
      </c>
    </row>
    <row r="16" spans="1:35" ht="15" customHeight="1" x14ac:dyDescent="0.25">
      <c r="A16" s="268"/>
      <c r="B16" s="271"/>
      <c r="C16" s="274"/>
      <c r="D16" s="2" t="s">
        <v>5</v>
      </c>
      <c r="E16" s="214"/>
      <c r="F16" s="49">
        <v>0.5</v>
      </c>
      <c r="G16" s="277"/>
      <c r="H16" s="190" t="s">
        <v>574</v>
      </c>
      <c r="I16" s="191"/>
      <c r="J16" s="191"/>
      <c r="K16" s="192"/>
      <c r="L16" s="388"/>
      <c r="M16" s="345"/>
      <c r="N16" s="345"/>
      <c r="O16" s="291"/>
      <c r="P16" s="171" t="s">
        <v>161</v>
      </c>
      <c r="Q16" s="171">
        <v>6</v>
      </c>
      <c r="R16" s="171" t="s">
        <v>451</v>
      </c>
      <c r="S16" s="171" t="s">
        <v>516</v>
      </c>
      <c r="T16" s="171" t="s">
        <v>455</v>
      </c>
      <c r="U16" s="171" t="str">
        <f t="shared" si="0"/>
        <v xml:space="preserve">1.1.6 Conformación del Copasst </v>
      </c>
      <c r="V16" s="171">
        <f t="shared" si="1"/>
        <v>0.5</v>
      </c>
      <c r="W16" s="171">
        <f t="shared" si="2"/>
        <v>0.5</v>
      </c>
      <c r="X16" s="171"/>
      <c r="Y16" s="172">
        <f t="shared" si="7"/>
        <v>42916</v>
      </c>
      <c r="Z16" s="171"/>
      <c r="AA16" s="171"/>
      <c r="AB16" s="171"/>
      <c r="AC16" s="171" t="str">
        <f t="shared" si="3"/>
        <v>x</v>
      </c>
      <c r="AD16" s="171" t="str">
        <f t="shared" si="4"/>
        <v/>
      </c>
      <c r="AE16" s="171" t="str">
        <f t="shared" si="5"/>
        <v/>
      </c>
      <c r="AF16" s="171" t="str">
        <f t="shared" si="6"/>
        <v/>
      </c>
      <c r="AG16" s="173" t="str">
        <f>+IFERROR(VLOOKUP(Q16,'Plan de Acción'!A:M,8,0),"")</f>
        <v/>
      </c>
    </row>
    <row r="17" spans="1:33" ht="15" customHeight="1" x14ac:dyDescent="0.25">
      <c r="A17" s="268"/>
      <c r="B17" s="271"/>
      <c r="C17" s="274"/>
      <c r="D17" s="2" t="s">
        <v>6</v>
      </c>
      <c r="E17" s="214"/>
      <c r="F17" s="49">
        <v>0.5</v>
      </c>
      <c r="G17" s="277"/>
      <c r="H17" s="190" t="s">
        <v>574</v>
      </c>
      <c r="I17" s="191"/>
      <c r="J17" s="191"/>
      <c r="K17" s="192"/>
      <c r="L17" s="388"/>
      <c r="M17" s="345"/>
      <c r="N17" s="345"/>
      <c r="O17" s="291"/>
      <c r="P17" s="171" t="s">
        <v>165</v>
      </c>
      <c r="Q17" s="171">
        <v>7</v>
      </c>
      <c r="R17" s="171" t="s">
        <v>451</v>
      </c>
      <c r="S17" s="171" t="s">
        <v>516</v>
      </c>
      <c r="T17" s="171" t="s">
        <v>455</v>
      </c>
      <c r="U17" s="171" t="str">
        <f t="shared" si="0"/>
        <v>1.1.7 Capacitación del Copasst</v>
      </c>
      <c r="V17" s="171">
        <f t="shared" si="1"/>
        <v>0.5</v>
      </c>
      <c r="W17" s="171">
        <f t="shared" si="2"/>
        <v>0.5</v>
      </c>
      <c r="X17" s="171"/>
      <c r="Y17" s="172">
        <f t="shared" si="7"/>
        <v>42916</v>
      </c>
      <c r="Z17" s="171"/>
      <c r="AA17" s="171"/>
      <c r="AB17" s="171"/>
      <c r="AC17" s="171" t="str">
        <f t="shared" si="3"/>
        <v>x</v>
      </c>
      <c r="AD17" s="171" t="str">
        <f t="shared" si="4"/>
        <v/>
      </c>
      <c r="AE17" s="171" t="str">
        <f t="shared" si="5"/>
        <v/>
      </c>
      <c r="AF17" s="171" t="str">
        <f t="shared" si="6"/>
        <v/>
      </c>
      <c r="AG17" s="173" t="str">
        <f>+IFERROR(VLOOKUP(Q17,'Plan de Acción'!A:M,8,0),"")</f>
        <v/>
      </c>
    </row>
    <row r="18" spans="1:33" ht="15.75" customHeight="1" thickBot="1" x14ac:dyDescent="0.3">
      <c r="A18" s="268"/>
      <c r="B18" s="271"/>
      <c r="C18" s="275"/>
      <c r="D18" s="9" t="s">
        <v>7</v>
      </c>
      <c r="E18" s="215"/>
      <c r="F18" s="50">
        <v>0.5</v>
      </c>
      <c r="G18" s="278"/>
      <c r="H18" s="190" t="s">
        <v>574</v>
      </c>
      <c r="I18" s="194"/>
      <c r="J18" s="194"/>
      <c r="K18" s="195"/>
      <c r="L18" s="389"/>
      <c r="M18" s="346"/>
      <c r="N18" s="345"/>
      <c r="O18" s="291"/>
      <c r="P18" s="171" t="s">
        <v>170</v>
      </c>
      <c r="Q18" s="171">
        <v>8</v>
      </c>
      <c r="R18" s="171" t="s">
        <v>451</v>
      </c>
      <c r="S18" s="171" t="s">
        <v>516</v>
      </c>
      <c r="T18" s="171" t="s">
        <v>455</v>
      </c>
      <c r="U18" s="171" t="str">
        <f t="shared" si="0"/>
        <v>1.1.8 Conformación Comité Convivencia</v>
      </c>
      <c r="V18" s="171">
        <f t="shared" si="1"/>
        <v>0.5</v>
      </c>
      <c r="W18" s="171">
        <f t="shared" si="2"/>
        <v>0.5</v>
      </c>
      <c r="X18" s="171"/>
      <c r="Y18" s="172">
        <f t="shared" si="7"/>
        <v>42916</v>
      </c>
      <c r="Z18" s="171"/>
      <c r="AA18" s="171"/>
      <c r="AB18" s="171"/>
      <c r="AC18" s="171" t="str">
        <f t="shared" si="3"/>
        <v>x</v>
      </c>
      <c r="AD18" s="171" t="str">
        <f t="shared" si="4"/>
        <v/>
      </c>
      <c r="AE18" s="171" t="str">
        <f t="shared" si="5"/>
        <v/>
      </c>
      <c r="AF18" s="171" t="str">
        <f t="shared" si="6"/>
        <v/>
      </c>
      <c r="AG18" s="173" t="str">
        <f>+IFERROR(VLOOKUP(Q18,'Plan de Acción'!A:M,8,0),"")</f>
        <v/>
      </c>
    </row>
    <row r="19" spans="1:33" ht="15" customHeight="1" x14ac:dyDescent="0.25">
      <c r="A19" s="268"/>
      <c r="B19" s="271"/>
      <c r="C19" s="273" t="s">
        <v>16</v>
      </c>
      <c r="D19" s="7" t="s">
        <v>8</v>
      </c>
      <c r="E19" s="216"/>
      <c r="F19" s="47">
        <v>2</v>
      </c>
      <c r="G19" s="276">
        <v>6</v>
      </c>
      <c r="H19" s="196" t="s">
        <v>574</v>
      </c>
      <c r="I19" s="197"/>
      <c r="J19" s="197"/>
      <c r="K19" s="198"/>
      <c r="L19" s="390">
        <f>COUNTA(H19:H21,J19:J21)*2</f>
        <v>6</v>
      </c>
      <c r="M19" s="344">
        <f>L19/G19</f>
        <v>1</v>
      </c>
      <c r="N19" s="345"/>
      <c r="O19" s="291"/>
      <c r="P19" s="171" t="s">
        <v>175</v>
      </c>
      <c r="Q19" s="171">
        <v>9</v>
      </c>
      <c r="R19" s="171" t="s">
        <v>451</v>
      </c>
      <c r="S19" s="171" t="s">
        <v>516</v>
      </c>
      <c r="T19" s="171" t="s">
        <v>456</v>
      </c>
      <c r="U19" s="171" t="str">
        <f t="shared" si="0"/>
        <v>1.2.1 Programa Capacitación Promoción y Prevención - P y P</v>
      </c>
      <c r="V19" s="171">
        <f t="shared" si="1"/>
        <v>2</v>
      </c>
      <c r="W19" s="171">
        <f t="shared" si="2"/>
        <v>2</v>
      </c>
      <c r="X19" s="171"/>
      <c r="Y19" s="172">
        <f t="shared" si="7"/>
        <v>42916</v>
      </c>
      <c r="Z19" s="171"/>
      <c r="AA19" s="171"/>
      <c r="AB19" s="171"/>
      <c r="AC19" s="171" t="str">
        <f t="shared" si="3"/>
        <v>x</v>
      </c>
      <c r="AD19" s="171" t="str">
        <f t="shared" si="4"/>
        <v/>
      </c>
      <c r="AE19" s="171" t="str">
        <f t="shared" si="5"/>
        <v/>
      </c>
      <c r="AF19" s="171" t="str">
        <f t="shared" si="6"/>
        <v/>
      </c>
      <c r="AG19" s="173" t="str">
        <f>+IFERROR(VLOOKUP(Q19,'Plan de Acción'!A:M,8,0),"")</f>
        <v/>
      </c>
    </row>
    <row r="20" spans="1:33" ht="30" x14ac:dyDescent="0.25">
      <c r="A20" s="268"/>
      <c r="B20" s="271"/>
      <c r="C20" s="274"/>
      <c r="D20" s="3" t="s">
        <v>9</v>
      </c>
      <c r="E20" s="217"/>
      <c r="F20" s="39">
        <v>2</v>
      </c>
      <c r="G20" s="277"/>
      <c r="H20" s="196" t="s">
        <v>574</v>
      </c>
      <c r="I20" s="191"/>
      <c r="J20" s="191"/>
      <c r="K20" s="192"/>
      <c r="L20" s="391"/>
      <c r="M20" s="345"/>
      <c r="N20" s="345"/>
      <c r="O20" s="291"/>
      <c r="P20" s="171" t="s">
        <v>179</v>
      </c>
      <c r="Q20" s="171">
        <v>10</v>
      </c>
      <c r="R20" s="171" t="s">
        <v>451</v>
      </c>
      <c r="S20" s="171" t="s">
        <v>516</v>
      </c>
      <c r="T20" s="171" t="s">
        <v>456</v>
      </c>
      <c r="U20" s="171" t="str">
        <f t="shared" si="0"/>
        <v>1.2.2 Capacitación, Inducción y Reinducción en SG SST, Actividades de Promoción y Prevención - P y P</v>
      </c>
      <c r="V20" s="171">
        <f t="shared" si="1"/>
        <v>2</v>
      </c>
      <c r="W20" s="171">
        <f t="shared" si="2"/>
        <v>2</v>
      </c>
      <c r="X20" s="171"/>
      <c r="Y20" s="172">
        <f t="shared" si="7"/>
        <v>42916</v>
      </c>
      <c r="Z20" s="171"/>
      <c r="AA20" s="171"/>
      <c r="AB20" s="171"/>
      <c r="AC20" s="171" t="str">
        <f t="shared" si="3"/>
        <v>x</v>
      </c>
      <c r="AD20" s="171" t="str">
        <f t="shared" si="4"/>
        <v/>
      </c>
      <c r="AE20" s="171" t="str">
        <f t="shared" si="5"/>
        <v/>
      </c>
      <c r="AF20" s="171" t="str">
        <f t="shared" si="6"/>
        <v/>
      </c>
      <c r="AG20" s="173" t="str">
        <f>+IFERROR(VLOOKUP(Q20,'Plan de Acción'!A:M,8,0),"")</f>
        <v/>
      </c>
    </row>
    <row r="21" spans="1:33" ht="15.75" customHeight="1" thickBot="1" x14ac:dyDescent="0.3">
      <c r="A21" s="268"/>
      <c r="B21" s="272"/>
      <c r="C21" s="275"/>
      <c r="D21" s="9" t="s">
        <v>10</v>
      </c>
      <c r="E21" s="215"/>
      <c r="F21" s="40">
        <v>2</v>
      </c>
      <c r="G21" s="278"/>
      <c r="H21" s="196" t="s">
        <v>574</v>
      </c>
      <c r="I21" s="194"/>
      <c r="J21" s="194"/>
      <c r="K21" s="195"/>
      <c r="L21" s="392"/>
      <c r="M21" s="346"/>
      <c r="N21" s="346"/>
      <c r="O21" s="291"/>
      <c r="P21" s="171" t="s">
        <v>184</v>
      </c>
      <c r="Q21" s="171">
        <v>11</v>
      </c>
      <c r="R21" s="171" t="s">
        <v>451</v>
      </c>
      <c r="S21" s="171" t="s">
        <v>516</v>
      </c>
      <c r="T21" s="171" t="s">
        <v>456</v>
      </c>
      <c r="U21" s="171" t="str">
        <f t="shared" si="0"/>
        <v>1.2.3 Responsable del SG SST - Curso 50 Horas</v>
      </c>
      <c r="V21" s="171">
        <f t="shared" si="1"/>
        <v>2</v>
      </c>
      <c r="W21" s="171">
        <f t="shared" si="2"/>
        <v>2</v>
      </c>
      <c r="X21" s="171"/>
      <c r="Y21" s="172">
        <f t="shared" si="7"/>
        <v>42916</v>
      </c>
      <c r="Z21" s="171"/>
      <c r="AA21" s="171"/>
      <c r="AB21" s="171"/>
      <c r="AC21" s="171" t="str">
        <f t="shared" si="3"/>
        <v>x</v>
      </c>
      <c r="AD21" s="171" t="str">
        <f t="shared" si="4"/>
        <v/>
      </c>
      <c r="AE21" s="171" t="str">
        <f t="shared" si="5"/>
        <v/>
      </c>
      <c r="AF21" s="171" t="str">
        <f t="shared" si="6"/>
        <v/>
      </c>
      <c r="AG21" s="173" t="str">
        <f>+IFERROR(VLOOKUP(Q21,'Plan de Acción'!A:M,8,0),"")</f>
        <v/>
      </c>
    </row>
    <row r="22" spans="1:33" ht="15" customHeight="1" thickBot="1" x14ac:dyDescent="0.3">
      <c r="A22" s="268"/>
      <c r="B22" s="270" t="s">
        <v>99</v>
      </c>
      <c r="C22" s="10" t="s">
        <v>27</v>
      </c>
      <c r="D22" s="11" t="s">
        <v>17</v>
      </c>
      <c r="E22" s="218"/>
      <c r="F22" s="41">
        <v>1</v>
      </c>
      <c r="G22" s="276">
        <v>15</v>
      </c>
      <c r="H22" s="201" t="s">
        <v>574</v>
      </c>
      <c r="I22" s="188"/>
      <c r="J22" s="188"/>
      <c r="K22" s="189"/>
      <c r="L22" s="310">
        <f>+COUNTA(H22:H24,H27,H29:H30,H32)*1+COUNTA(J22:J24,J27,J29:J30,J32)*1+COUNTA(H25:H26,J25:J26,H28,J28,H31,J31)*2</f>
        <v>15</v>
      </c>
      <c r="M22" s="344">
        <f>L22/G22</f>
        <v>1</v>
      </c>
      <c r="N22" s="344">
        <f>L22/G22</f>
        <v>1</v>
      </c>
      <c r="O22" s="291"/>
      <c r="P22" s="171" t="s">
        <v>193</v>
      </c>
      <c r="Q22" s="171">
        <v>12</v>
      </c>
      <c r="R22" s="171" t="s">
        <v>451</v>
      </c>
      <c r="S22" s="171" t="s">
        <v>516</v>
      </c>
      <c r="T22" s="171" t="s">
        <v>457</v>
      </c>
      <c r="U22" s="171" t="str">
        <f t="shared" si="0"/>
        <v xml:space="preserve">2.1.1 Politica del SG SST - Firmada  Fechada y Divulgada al Copasst </v>
      </c>
      <c r="V22" s="171">
        <f t="shared" si="1"/>
        <v>1</v>
      </c>
      <c r="W22" s="171">
        <f t="shared" si="2"/>
        <v>1</v>
      </c>
      <c r="X22" s="171"/>
      <c r="Y22" s="172">
        <f t="shared" si="7"/>
        <v>42916</v>
      </c>
      <c r="Z22" s="171"/>
      <c r="AA22" s="171"/>
      <c r="AB22" s="171"/>
      <c r="AC22" s="171" t="str">
        <f t="shared" si="3"/>
        <v>x</v>
      </c>
      <c r="AD22" s="171" t="str">
        <f t="shared" si="4"/>
        <v/>
      </c>
      <c r="AE22" s="171" t="str">
        <f t="shared" si="5"/>
        <v/>
      </c>
      <c r="AF22" s="171" t="str">
        <f t="shared" si="6"/>
        <v/>
      </c>
      <c r="AG22" s="173" t="str">
        <f>+IFERROR(VLOOKUP(Q22,'Plan de Acción'!A:M,8,0),"")</f>
        <v/>
      </c>
    </row>
    <row r="23" spans="1:33" ht="30.75" thickBot="1" x14ac:dyDescent="0.3">
      <c r="A23" s="268"/>
      <c r="B23" s="271"/>
      <c r="C23" s="12" t="s">
        <v>28</v>
      </c>
      <c r="D23" s="4" t="s">
        <v>18</v>
      </c>
      <c r="E23" s="219"/>
      <c r="F23" s="42">
        <v>1</v>
      </c>
      <c r="G23" s="277"/>
      <c r="H23" s="201" t="s">
        <v>574</v>
      </c>
      <c r="I23" s="191"/>
      <c r="J23" s="191"/>
      <c r="K23" s="192"/>
      <c r="L23" s="311"/>
      <c r="M23" s="345"/>
      <c r="N23" s="345"/>
      <c r="O23" s="291"/>
      <c r="P23" s="171" t="s">
        <v>199</v>
      </c>
      <c r="Q23" s="171">
        <v>13</v>
      </c>
      <c r="R23" s="171" t="s">
        <v>451</v>
      </c>
      <c r="S23" s="171" t="s">
        <v>517</v>
      </c>
      <c r="T23" s="171" t="s">
        <v>458</v>
      </c>
      <c r="U23" s="171" t="str">
        <f t="shared" si="0"/>
        <v>2.2.1 Objetivos definidos, claros, medibles, cuantificables, con metas, documentos, revisados del SG SST</v>
      </c>
      <c r="V23" s="171">
        <f t="shared" si="1"/>
        <v>1</v>
      </c>
      <c r="W23" s="171">
        <f t="shared" si="2"/>
        <v>1</v>
      </c>
      <c r="X23" s="171"/>
      <c r="Y23" s="172">
        <f t="shared" si="7"/>
        <v>42916</v>
      </c>
      <c r="Z23" s="171"/>
      <c r="AA23" s="171"/>
      <c r="AB23" s="171"/>
      <c r="AC23" s="171" t="str">
        <f t="shared" si="3"/>
        <v>x</v>
      </c>
      <c r="AD23" s="171" t="str">
        <f t="shared" si="4"/>
        <v/>
      </c>
      <c r="AE23" s="171" t="str">
        <f t="shared" si="5"/>
        <v/>
      </c>
      <c r="AF23" s="171" t="str">
        <f t="shared" si="6"/>
        <v/>
      </c>
      <c r="AG23" s="173" t="str">
        <f>+IFERROR(VLOOKUP(Q23,'Plan de Acción'!A:M,8,0),"")</f>
        <v/>
      </c>
    </row>
    <row r="24" spans="1:33" ht="27" thickBot="1" x14ac:dyDescent="0.3">
      <c r="A24" s="268"/>
      <c r="B24" s="271"/>
      <c r="C24" s="13" t="s">
        <v>29</v>
      </c>
      <c r="D24" s="5" t="s">
        <v>19</v>
      </c>
      <c r="E24" s="220"/>
      <c r="F24" s="42">
        <v>1</v>
      </c>
      <c r="G24" s="277"/>
      <c r="H24" s="201" t="s">
        <v>574</v>
      </c>
      <c r="I24" s="191"/>
      <c r="J24" s="191"/>
      <c r="K24" s="192"/>
      <c r="L24" s="311"/>
      <c r="M24" s="345"/>
      <c r="N24" s="345"/>
      <c r="O24" s="291"/>
      <c r="P24" s="171" t="s">
        <v>205</v>
      </c>
      <c r="Q24" s="171">
        <v>14</v>
      </c>
      <c r="R24" s="171" t="s">
        <v>451</v>
      </c>
      <c r="S24" s="171" t="s">
        <v>517</v>
      </c>
      <c r="T24" s="174" t="s">
        <v>459</v>
      </c>
      <c r="U24" s="171" t="str">
        <f t="shared" si="0"/>
        <v>2.3.1 Evaluación e identificación de Prioridades</v>
      </c>
      <c r="V24" s="171">
        <f t="shared" si="1"/>
        <v>1</v>
      </c>
      <c r="W24" s="171">
        <f t="shared" si="2"/>
        <v>1</v>
      </c>
      <c r="X24" s="171"/>
      <c r="Y24" s="172">
        <f t="shared" si="7"/>
        <v>42916</v>
      </c>
      <c r="Z24" s="171"/>
      <c r="AA24" s="171"/>
      <c r="AB24" s="171"/>
      <c r="AC24" s="171" t="str">
        <f t="shared" si="3"/>
        <v>x</v>
      </c>
      <c r="AD24" s="171" t="str">
        <f t="shared" si="4"/>
        <v/>
      </c>
      <c r="AE24" s="171" t="str">
        <f t="shared" si="5"/>
        <v/>
      </c>
      <c r="AF24" s="171" t="str">
        <f t="shared" si="6"/>
        <v/>
      </c>
      <c r="AG24" s="173" t="str">
        <f>+IFERROR(VLOOKUP(Q24,'Plan de Acción'!A:M,8,0),"")</f>
        <v/>
      </c>
    </row>
    <row r="25" spans="1:33" ht="30.75" thickBot="1" x14ac:dyDescent="0.3">
      <c r="A25" s="268"/>
      <c r="B25" s="271"/>
      <c r="C25" s="14" t="s">
        <v>30</v>
      </c>
      <c r="D25" s="6" t="s">
        <v>20</v>
      </c>
      <c r="E25" s="221"/>
      <c r="F25" s="42">
        <v>2</v>
      </c>
      <c r="G25" s="277"/>
      <c r="H25" s="201" t="s">
        <v>574</v>
      </c>
      <c r="I25" s="191"/>
      <c r="J25" s="191"/>
      <c r="K25" s="192"/>
      <c r="L25" s="311"/>
      <c r="M25" s="345"/>
      <c r="N25" s="345"/>
      <c r="O25" s="291"/>
      <c r="P25" s="171" t="s">
        <v>209</v>
      </c>
      <c r="Q25" s="171">
        <v>15</v>
      </c>
      <c r="R25" s="171" t="s">
        <v>451</v>
      </c>
      <c r="S25" s="171" t="s">
        <v>517</v>
      </c>
      <c r="T25" s="168" t="s">
        <v>460</v>
      </c>
      <c r="U25" s="171" t="str">
        <f t="shared" si="0"/>
        <v>2.4.1 Plan que identifica objetivos, metas, responsabilidad, recursos con cronograma y firmado</v>
      </c>
      <c r="V25" s="171">
        <f t="shared" si="1"/>
        <v>2</v>
      </c>
      <c r="W25" s="171">
        <f t="shared" si="2"/>
        <v>2</v>
      </c>
      <c r="X25" s="171"/>
      <c r="Y25" s="172">
        <f t="shared" si="7"/>
        <v>42916</v>
      </c>
      <c r="Z25" s="171"/>
      <c r="AA25" s="171"/>
      <c r="AB25" s="171"/>
      <c r="AC25" s="171" t="str">
        <f t="shared" si="3"/>
        <v>x</v>
      </c>
      <c r="AD25" s="171" t="str">
        <f t="shared" si="4"/>
        <v/>
      </c>
      <c r="AE25" s="171" t="str">
        <f t="shared" si="5"/>
        <v/>
      </c>
      <c r="AF25" s="171" t="str">
        <f t="shared" si="6"/>
        <v/>
      </c>
      <c r="AG25" s="173" t="str">
        <f>+IFERROR(VLOOKUP(Q25,'Plan de Acción'!A:M,8,0),"")</f>
        <v/>
      </c>
    </row>
    <row r="26" spans="1:33" ht="30.75" thickBot="1" x14ac:dyDescent="0.3">
      <c r="A26" s="268"/>
      <c r="B26" s="271"/>
      <c r="C26" s="15" t="s">
        <v>31</v>
      </c>
      <c r="D26" s="5" t="s">
        <v>21</v>
      </c>
      <c r="E26" s="220"/>
      <c r="F26" s="42">
        <v>2</v>
      </c>
      <c r="G26" s="277"/>
      <c r="H26" s="201" t="s">
        <v>574</v>
      </c>
      <c r="I26" s="191"/>
      <c r="J26" s="191"/>
      <c r="K26" s="192"/>
      <c r="L26" s="311"/>
      <c r="M26" s="345"/>
      <c r="N26" s="345"/>
      <c r="O26" s="291"/>
      <c r="P26" s="171" t="s">
        <v>215</v>
      </c>
      <c r="Q26" s="171">
        <v>16</v>
      </c>
      <c r="R26" s="171" t="s">
        <v>451</v>
      </c>
      <c r="S26" s="171" t="s">
        <v>517</v>
      </c>
      <c r="T26" s="175" t="s">
        <v>461</v>
      </c>
      <c r="U26" s="171" t="str">
        <f t="shared" si="0"/>
        <v>2.5.1 Archivo o Retención documental del SG SST</v>
      </c>
      <c r="V26" s="171">
        <f t="shared" si="1"/>
        <v>2</v>
      </c>
      <c r="W26" s="171">
        <f t="shared" si="2"/>
        <v>2</v>
      </c>
      <c r="X26" s="171"/>
      <c r="Y26" s="172">
        <f t="shared" si="7"/>
        <v>42916</v>
      </c>
      <c r="Z26" s="171"/>
      <c r="AA26" s="171"/>
      <c r="AB26" s="171"/>
      <c r="AC26" s="171" t="str">
        <f t="shared" si="3"/>
        <v>x</v>
      </c>
      <c r="AD26" s="171" t="str">
        <f t="shared" si="4"/>
        <v/>
      </c>
      <c r="AE26" s="171" t="str">
        <f t="shared" si="5"/>
        <v/>
      </c>
      <c r="AF26" s="171" t="str">
        <f t="shared" si="6"/>
        <v/>
      </c>
      <c r="AG26" s="173" t="str">
        <f>+IFERROR(VLOOKUP(Q26,'Plan de Acción'!A:M,8,0),"")</f>
        <v/>
      </c>
    </row>
    <row r="27" spans="1:33" ht="15" customHeight="1" thickBot="1" x14ac:dyDescent="0.3">
      <c r="A27" s="268"/>
      <c r="B27" s="271"/>
      <c r="C27" s="12" t="s">
        <v>32</v>
      </c>
      <c r="D27" s="2" t="s">
        <v>22</v>
      </c>
      <c r="E27" s="214"/>
      <c r="F27" s="42">
        <v>1</v>
      </c>
      <c r="G27" s="277"/>
      <c r="H27" s="201" t="s">
        <v>574</v>
      </c>
      <c r="I27" s="191"/>
      <c r="J27" s="191"/>
      <c r="K27" s="192"/>
      <c r="L27" s="311"/>
      <c r="M27" s="345"/>
      <c r="N27" s="345"/>
      <c r="O27" s="291"/>
      <c r="P27" s="171" t="s">
        <v>220</v>
      </c>
      <c r="Q27" s="171">
        <v>17</v>
      </c>
      <c r="R27" s="171" t="s">
        <v>451</v>
      </c>
      <c r="S27" s="171" t="s">
        <v>517</v>
      </c>
      <c r="T27" s="171" t="s">
        <v>462</v>
      </c>
      <c r="U27" s="171" t="str">
        <f t="shared" si="0"/>
        <v>2.6.1 Rendición sbore el desempeño</v>
      </c>
      <c r="V27" s="171">
        <f t="shared" si="1"/>
        <v>1</v>
      </c>
      <c r="W27" s="171">
        <f t="shared" si="2"/>
        <v>1</v>
      </c>
      <c r="X27" s="171"/>
      <c r="Y27" s="172">
        <f t="shared" si="7"/>
        <v>42916</v>
      </c>
      <c r="Z27" s="171"/>
      <c r="AA27" s="171"/>
      <c r="AB27" s="171"/>
      <c r="AC27" s="171" t="str">
        <f t="shared" si="3"/>
        <v>x</v>
      </c>
      <c r="AD27" s="171" t="str">
        <f t="shared" si="4"/>
        <v/>
      </c>
      <c r="AE27" s="171" t="str">
        <f t="shared" si="5"/>
        <v/>
      </c>
      <c r="AF27" s="171" t="str">
        <f t="shared" si="6"/>
        <v/>
      </c>
      <c r="AG27" s="173" t="str">
        <f>+IFERROR(VLOOKUP(Q27,'Plan de Acción'!A:M,8,0),"")</f>
        <v/>
      </c>
    </row>
    <row r="28" spans="1:33" ht="30.75" thickBot="1" x14ac:dyDescent="0.3">
      <c r="A28" s="268"/>
      <c r="B28" s="271"/>
      <c r="C28" s="15" t="s">
        <v>33</v>
      </c>
      <c r="D28" s="5" t="s">
        <v>23</v>
      </c>
      <c r="E28" s="220"/>
      <c r="F28" s="42">
        <v>2</v>
      </c>
      <c r="G28" s="277"/>
      <c r="H28" s="201" t="s">
        <v>574</v>
      </c>
      <c r="I28" s="191"/>
      <c r="J28" s="191"/>
      <c r="K28" s="192"/>
      <c r="L28" s="311"/>
      <c r="M28" s="345"/>
      <c r="N28" s="345"/>
      <c r="O28" s="291"/>
      <c r="P28" s="171" t="s">
        <v>226</v>
      </c>
      <c r="Q28" s="171">
        <v>18</v>
      </c>
      <c r="R28" s="171" t="s">
        <v>451</v>
      </c>
      <c r="S28" s="171" t="s">
        <v>517</v>
      </c>
      <c r="T28" s="175" t="s">
        <v>463</v>
      </c>
      <c r="U28" s="171" t="str">
        <f t="shared" si="0"/>
        <v>2.7.1 Matriz Legal</v>
      </c>
      <c r="V28" s="171">
        <f t="shared" si="1"/>
        <v>2</v>
      </c>
      <c r="W28" s="171">
        <f t="shared" si="2"/>
        <v>2</v>
      </c>
      <c r="X28" s="171"/>
      <c r="Y28" s="172">
        <f t="shared" si="7"/>
        <v>42916</v>
      </c>
      <c r="Z28" s="171"/>
      <c r="AA28" s="171"/>
      <c r="AB28" s="171"/>
      <c r="AC28" s="171" t="str">
        <f t="shared" si="3"/>
        <v>x</v>
      </c>
      <c r="AD28" s="171" t="str">
        <f t="shared" si="4"/>
        <v/>
      </c>
      <c r="AE28" s="171" t="str">
        <f t="shared" si="5"/>
        <v/>
      </c>
      <c r="AF28" s="171" t="str">
        <f t="shared" si="6"/>
        <v/>
      </c>
      <c r="AG28" s="173" t="str">
        <f>+IFERROR(VLOOKUP(Q28,'Plan de Acción'!A:M,8,0),"")</f>
        <v/>
      </c>
    </row>
    <row r="29" spans="1:33" ht="15" customHeight="1" thickBot="1" x14ac:dyDescent="0.3">
      <c r="A29" s="268"/>
      <c r="B29" s="271"/>
      <c r="C29" s="12" t="s">
        <v>34</v>
      </c>
      <c r="D29" s="2" t="s">
        <v>24</v>
      </c>
      <c r="E29" s="214"/>
      <c r="F29" s="42">
        <v>1</v>
      </c>
      <c r="G29" s="277"/>
      <c r="H29" s="201" t="s">
        <v>574</v>
      </c>
      <c r="I29" s="191"/>
      <c r="J29" s="191"/>
      <c r="K29" s="192"/>
      <c r="L29" s="311"/>
      <c r="M29" s="345"/>
      <c r="N29" s="345"/>
      <c r="O29" s="291"/>
      <c r="P29" s="171" t="s">
        <v>231</v>
      </c>
      <c r="Q29" s="171">
        <v>19</v>
      </c>
      <c r="R29" s="171" t="s">
        <v>451</v>
      </c>
      <c r="S29" s="171" t="s">
        <v>517</v>
      </c>
      <c r="T29" s="171" t="s">
        <v>464</v>
      </c>
      <c r="U29" s="171" t="str">
        <f t="shared" si="0"/>
        <v>2.8.1 Mecanismo de comunicación, auto reporte del SG SST</v>
      </c>
      <c r="V29" s="171">
        <f t="shared" si="1"/>
        <v>1</v>
      </c>
      <c r="W29" s="171">
        <f t="shared" si="2"/>
        <v>1</v>
      </c>
      <c r="X29" s="171"/>
      <c r="Y29" s="172">
        <f t="shared" si="7"/>
        <v>42916</v>
      </c>
      <c r="Z29" s="171"/>
      <c r="AA29" s="171"/>
      <c r="AB29" s="171"/>
      <c r="AC29" s="171" t="str">
        <f t="shared" si="3"/>
        <v>x</v>
      </c>
      <c r="AD29" s="171" t="str">
        <f t="shared" si="4"/>
        <v/>
      </c>
      <c r="AE29" s="171" t="str">
        <f t="shared" si="5"/>
        <v/>
      </c>
      <c r="AF29" s="171" t="str">
        <f t="shared" si="6"/>
        <v/>
      </c>
      <c r="AG29" s="173" t="str">
        <f>+IFERROR(VLOOKUP(Q29,'Plan de Acción'!A:M,8,0),"")</f>
        <v/>
      </c>
    </row>
    <row r="30" spans="1:33" ht="30.75" thickBot="1" x14ac:dyDescent="0.3">
      <c r="A30" s="268"/>
      <c r="B30" s="271"/>
      <c r="C30" s="12" t="s">
        <v>35</v>
      </c>
      <c r="D30" s="6" t="s">
        <v>36</v>
      </c>
      <c r="E30" s="221"/>
      <c r="F30" s="42">
        <v>1</v>
      </c>
      <c r="G30" s="277"/>
      <c r="H30" s="201" t="s">
        <v>574</v>
      </c>
      <c r="I30" s="191"/>
      <c r="J30" s="191"/>
      <c r="K30" s="192"/>
      <c r="L30" s="311"/>
      <c r="M30" s="345"/>
      <c r="N30" s="345"/>
      <c r="O30" s="291"/>
      <c r="P30" s="171" t="s">
        <v>237</v>
      </c>
      <c r="Q30" s="171">
        <v>20</v>
      </c>
      <c r="R30" s="171" t="s">
        <v>451</v>
      </c>
      <c r="S30" s="171" t="s">
        <v>517</v>
      </c>
      <c r="T30" s="171" t="s">
        <v>465</v>
      </c>
      <c r="U30" s="171" t="str">
        <f t="shared" si="0"/>
        <v>2.9.1 Identificación, Evaluación para adquisición de productos y servicios en el SG SST</v>
      </c>
      <c r="V30" s="171">
        <f t="shared" si="1"/>
        <v>1</v>
      </c>
      <c r="W30" s="171">
        <f t="shared" si="2"/>
        <v>1</v>
      </c>
      <c r="X30" s="171"/>
      <c r="Y30" s="172">
        <f t="shared" si="7"/>
        <v>42916</v>
      </c>
      <c r="Z30" s="171"/>
      <c r="AA30" s="171"/>
      <c r="AB30" s="171"/>
      <c r="AC30" s="171" t="str">
        <f t="shared" si="3"/>
        <v>x</v>
      </c>
      <c r="AD30" s="171" t="str">
        <f t="shared" si="4"/>
        <v/>
      </c>
      <c r="AE30" s="171" t="str">
        <f t="shared" si="5"/>
        <v/>
      </c>
      <c r="AF30" s="171" t="str">
        <f t="shared" si="6"/>
        <v/>
      </c>
      <c r="AG30" s="173" t="str">
        <f>+IFERROR(VLOOKUP(Q30,'Plan de Acción'!A:M,8,0),"")</f>
        <v/>
      </c>
    </row>
    <row r="31" spans="1:33" ht="15" customHeight="1" thickBot="1" x14ac:dyDescent="0.3">
      <c r="A31" s="268"/>
      <c r="B31" s="271"/>
      <c r="C31" s="12" t="s">
        <v>37</v>
      </c>
      <c r="D31" s="6" t="s">
        <v>25</v>
      </c>
      <c r="E31" s="221"/>
      <c r="F31" s="42">
        <v>2</v>
      </c>
      <c r="G31" s="277"/>
      <c r="H31" s="201" t="s">
        <v>574</v>
      </c>
      <c r="I31" s="191"/>
      <c r="J31" s="191"/>
      <c r="K31" s="192"/>
      <c r="L31" s="311"/>
      <c r="M31" s="345"/>
      <c r="N31" s="345"/>
      <c r="O31" s="291"/>
      <c r="P31" s="171" t="s">
        <v>242</v>
      </c>
      <c r="Q31" s="171">
        <v>21</v>
      </c>
      <c r="R31" s="171" t="s">
        <v>451</v>
      </c>
      <c r="S31" s="171" t="s">
        <v>517</v>
      </c>
      <c r="T31" s="171" t="s">
        <v>466</v>
      </c>
      <c r="U31" s="171" t="str">
        <f t="shared" si="0"/>
        <v>2.10.1 Evaluación y selección de proveedores y contratista</v>
      </c>
      <c r="V31" s="171">
        <f t="shared" si="1"/>
        <v>2</v>
      </c>
      <c r="W31" s="171">
        <f t="shared" si="2"/>
        <v>2</v>
      </c>
      <c r="X31" s="171"/>
      <c r="Y31" s="172">
        <f t="shared" si="7"/>
        <v>42916</v>
      </c>
      <c r="Z31" s="171"/>
      <c r="AA31" s="171"/>
      <c r="AB31" s="171"/>
      <c r="AC31" s="171" t="str">
        <f t="shared" si="3"/>
        <v>x</v>
      </c>
      <c r="AD31" s="171" t="str">
        <f t="shared" si="4"/>
        <v/>
      </c>
      <c r="AE31" s="171" t="str">
        <f t="shared" si="5"/>
        <v/>
      </c>
      <c r="AF31" s="171" t="str">
        <f t="shared" si="6"/>
        <v/>
      </c>
      <c r="AG31" s="173" t="str">
        <f>+IFERROR(VLOOKUP(Q31,'Plan de Acción'!A:M,8,0),"")</f>
        <v/>
      </c>
    </row>
    <row r="32" spans="1:33" ht="30.75" thickBot="1" x14ac:dyDescent="0.3">
      <c r="A32" s="269"/>
      <c r="B32" s="272"/>
      <c r="C32" s="16" t="s">
        <v>38</v>
      </c>
      <c r="D32" s="17" t="s">
        <v>26</v>
      </c>
      <c r="E32" s="222"/>
      <c r="F32" s="43">
        <v>1</v>
      </c>
      <c r="G32" s="278"/>
      <c r="H32" s="201" t="s">
        <v>574</v>
      </c>
      <c r="I32" s="194"/>
      <c r="J32" s="194"/>
      <c r="K32" s="195"/>
      <c r="L32" s="312"/>
      <c r="M32" s="346"/>
      <c r="N32" s="346"/>
      <c r="O32" s="292"/>
      <c r="P32" s="171" t="s">
        <v>247</v>
      </c>
      <c r="Q32" s="171">
        <v>22</v>
      </c>
      <c r="R32" s="171" t="s">
        <v>451</v>
      </c>
      <c r="S32" s="171" t="s">
        <v>517</v>
      </c>
      <c r="T32" s="171" t="s">
        <v>467</v>
      </c>
      <c r="U32" s="171" t="str">
        <f t="shared" si="0"/>
        <v>2.11.1 Evaluación del impacto de cambios internos y externos en el SG SST</v>
      </c>
      <c r="V32" s="171">
        <f t="shared" si="1"/>
        <v>1</v>
      </c>
      <c r="W32" s="171">
        <f t="shared" si="2"/>
        <v>1</v>
      </c>
      <c r="X32" s="176">
        <f>+SUM(W11:W32)/SUM(V11:V32)</f>
        <v>1</v>
      </c>
      <c r="Y32" s="172">
        <f t="shared" si="7"/>
        <v>42916</v>
      </c>
      <c r="Z32" s="176" t="str">
        <f>+IF(SUM(W11:W32)/SUM(V11:V32)&lt;=60%,SUM(W11:W32)/SUM(V11:V32),"-")</f>
        <v>-</v>
      </c>
      <c r="AA32" s="176">
        <f>+IF(SUM(W11:W32)/SUM(V11:V32)&gt;85%,SUM(W11:W32)/SUM(V11:V32),"-")</f>
        <v>1</v>
      </c>
      <c r="AB32" s="176" t="str">
        <f>+IF(AND(Z32="-",AA32="-"),SUM(W11:W32)/SUM(V11:V32),"-")</f>
        <v>-</v>
      </c>
      <c r="AC32" s="171" t="str">
        <f t="shared" si="3"/>
        <v>x</v>
      </c>
      <c r="AD32" s="171" t="str">
        <f t="shared" si="4"/>
        <v/>
      </c>
      <c r="AE32" s="171" t="str">
        <f t="shared" si="5"/>
        <v/>
      </c>
      <c r="AF32" s="171" t="str">
        <f t="shared" si="6"/>
        <v/>
      </c>
      <c r="AG32" s="173" t="str">
        <f>+IFERROR(VLOOKUP(Q32,'Plan de Acción'!A:M,8,0),"")</f>
        <v/>
      </c>
    </row>
    <row r="33" spans="1:33" ht="15" customHeight="1" thickBot="1" x14ac:dyDescent="0.3">
      <c r="A33" s="335" t="s">
        <v>106</v>
      </c>
      <c r="B33" s="338" t="s">
        <v>100</v>
      </c>
      <c r="C33" s="362" t="s">
        <v>55</v>
      </c>
      <c r="D33" s="25" t="s">
        <v>39</v>
      </c>
      <c r="E33" s="223"/>
      <c r="F33" s="44">
        <v>1</v>
      </c>
      <c r="G33" s="330">
        <v>9</v>
      </c>
      <c r="H33" s="202" t="s">
        <v>574</v>
      </c>
      <c r="I33" s="203"/>
      <c r="J33" s="203"/>
      <c r="K33" s="204"/>
      <c r="L33" s="365">
        <f>+COUNTA(J33:J41,H33:H41)*1</f>
        <v>9</v>
      </c>
      <c r="M33" s="353">
        <f>L33/G33</f>
        <v>1</v>
      </c>
      <c r="N33" s="353">
        <f>(L33+L42+L45)/(G33+G42+G45)</f>
        <v>1</v>
      </c>
      <c r="O33" s="356">
        <f>(L33+L42+L45+L51+L55+L61)/(G33+G42+G45+G51+G55+G61)</f>
        <v>0.75</v>
      </c>
      <c r="P33" s="171" t="s">
        <v>254</v>
      </c>
      <c r="Q33" s="171">
        <v>23</v>
      </c>
      <c r="R33" s="171" t="s">
        <v>452</v>
      </c>
      <c r="S33" s="171" t="s">
        <v>518</v>
      </c>
      <c r="T33" s="166" t="s">
        <v>468</v>
      </c>
      <c r="U33" s="171" t="str">
        <f t="shared" si="0"/>
        <v xml:space="preserve">3.1.1 Evaluación Medica Ocupacional </v>
      </c>
      <c r="V33" s="171">
        <f t="shared" si="1"/>
        <v>1</v>
      </c>
      <c r="W33" s="171">
        <f t="shared" si="2"/>
        <v>1</v>
      </c>
      <c r="X33" s="171"/>
      <c r="Y33" s="172">
        <f t="shared" si="7"/>
        <v>42916</v>
      </c>
      <c r="Z33" s="171"/>
      <c r="AA33" s="171"/>
      <c r="AB33" s="171"/>
      <c r="AC33" s="171" t="str">
        <f t="shared" si="3"/>
        <v>x</v>
      </c>
      <c r="AD33" s="171" t="str">
        <f t="shared" si="4"/>
        <v/>
      </c>
      <c r="AE33" s="171" t="str">
        <f t="shared" si="5"/>
        <v/>
      </c>
      <c r="AF33" s="171" t="str">
        <f t="shared" si="6"/>
        <v/>
      </c>
      <c r="AG33" s="173" t="str">
        <f>+IFERROR(VLOOKUP(Q33,'Plan de Acción'!A:M,8,0),"")</f>
        <v>Dra. Rosa Maria Pedrozo (medico laboral)</v>
      </c>
    </row>
    <row r="34" spans="1:33" ht="15" customHeight="1" thickBot="1" x14ac:dyDescent="0.3">
      <c r="A34" s="336"/>
      <c r="B34" s="339"/>
      <c r="C34" s="363"/>
      <c r="D34" s="26" t="s">
        <v>40</v>
      </c>
      <c r="E34" s="224"/>
      <c r="F34" s="46">
        <v>1</v>
      </c>
      <c r="G34" s="334"/>
      <c r="H34" s="205" t="s">
        <v>574</v>
      </c>
      <c r="I34" s="203"/>
      <c r="J34" s="206"/>
      <c r="K34" s="207"/>
      <c r="L34" s="366"/>
      <c r="M34" s="354"/>
      <c r="N34" s="354"/>
      <c r="O34" s="357"/>
      <c r="P34" s="171" t="s">
        <v>257</v>
      </c>
      <c r="Q34" s="171">
        <v>24</v>
      </c>
      <c r="R34" s="171" t="s">
        <v>452</v>
      </c>
      <c r="S34" s="171" t="s">
        <v>518</v>
      </c>
      <c r="T34" s="171" t="s">
        <v>468</v>
      </c>
      <c r="U34" s="171" t="str">
        <f t="shared" si="0"/>
        <v>3.1.2 Actividades de Promoción y Prevención en Salud</v>
      </c>
      <c r="V34" s="171">
        <f t="shared" si="1"/>
        <v>1</v>
      </c>
      <c r="W34" s="171">
        <f t="shared" si="2"/>
        <v>1</v>
      </c>
      <c r="X34" s="171"/>
      <c r="Y34" s="172">
        <f t="shared" si="7"/>
        <v>42916</v>
      </c>
      <c r="Z34" s="171"/>
      <c r="AA34" s="171"/>
      <c r="AB34" s="171"/>
      <c r="AC34" s="171" t="str">
        <f t="shared" si="3"/>
        <v>x</v>
      </c>
      <c r="AD34" s="171" t="str">
        <f t="shared" si="4"/>
        <v/>
      </c>
      <c r="AE34" s="171" t="str">
        <f t="shared" si="5"/>
        <v/>
      </c>
      <c r="AF34" s="171" t="str">
        <f t="shared" si="6"/>
        <v/>
      </c>
      <c r="AG34" s="173" t="str">
        <f>+IFERROR(VLOOKUP(Q34,'Plan de Acción'!A:M,8,0),"")</f>
        <v>Marluz Cabarcas (Fisioterapeuta Esp. SST)  Tatiana Consuegra (Psicologa Esp. SST)</v>
      </c>
    </row>
    <row r="35" spans="1:33" ht="15" customHeight="1" thickBot="1" x14ac:dyDescent="0.3">
      <c r="A35" s="336"/>
      <c r="B35" s="339"/>
      <c r="C35" s="363"/>
      <c r="D35" s="26" t="s">
        <v>41</v>
      </c>
      <c r="E35" s="224"/>
      <c r="F35" s="46">
        <v>1</v>
      </c>
      <c r="G35" s="334"/>
      <c r="H35" s="205" t="s">
        <v>574</v>
      </c>
      <c r="I35" s="203"/>
      <c r="J35" s="206"/>
      <c r="K35" s="207"/>
      <c r="L35" s="366"/>
      <c r="M35" s="354"/>
      <c r="N35" s="354"/>
      <c r="O35" s="357"/>
      <c r="P35" s="171" t="s">
        <v>261</v>
      </c>
      <c r="Q35" s="171">
        <v>25</v>
      </c>
      <c r="R35" s="171" t="s">
        <v>452</v>
      </c>
      <c r="S35" s="171" t="s">
        <v>518</v>
      </c>
      <c r="T35" s="171" t="s">
        <v>468</v>
      </c>
      <c r="U35" s="171" t="str">
        <f t="shared" si="0"/>
        <v>3.1.3 Informar al médico los perfiles de cargo</v>
      </c>
      <c r="V35" s="171">
        <f t="shared" si="1"/>
        <v>1</v>
      </c>
      <c r="W35" s="171">
        <f t="shared" si="2"/>
        <v>1</v>
      </c>
      <c r="X35" s="171"/>
      <c r="Y35" s="172">
        <f t="shared" si="7"/>
        <v>42916</v>
      </c>
      <c r="Z35" s="171"/>
      <c r="AA35" s="171"/>
      <c r="AB35" s="171"/>
      <c r="AC35" s="171" t="str">
        <f t="shared" si="3"/>
        <v>x</v>
      </c>
      <c r="AD35" s="171" t="str">
        <f t="shared" si="4"/>
        <v/>
      </c>
      <c r="AE35" s="171" t="str">
        <f t="shared" si="5"/>
        <v/>
      </c>
      <c r="AF35" s="171" t="str">
        <f t="shared" si="6"/>
        <v/>
      </c>
      <c r="AG35" s="173" t="str">
        <f>+IFERROR(VLOOKUP(Q35,'Plan de Acción'!A:M,8,0),"")</f>
        <v>Sandra Valderrama (Ing. Industrial Especialista SST)</v>
      </c>
    </row>
    <row r="36" spans="1:33" ht="30.75" thickBot="1" x14ac:dyDescent="0.3">
      <c r="A36" s="336"/>
      <c r="B36" s="339"/>
      <c r="C36" s="363"/>
      <c r="D36" s="26" t="s">
        <v>42</v>
      </c>
      <c r="E36" s="224"/>
      <c r="F36" s="46">
        <v>1</v>
      </c>
      <c r="G36" s="334"/>
      <c r="H36" s="205" t="s">
        <v>574</v>
      </c>
      <c r="I36" s="203"/>
      <c r="J36" s="206"/>
      <c r="K36" s="207"/>
      <c r="L36" s="366"/>
      <c r="M36" s="354"/>
      <c r="N36" s="354"/>
      <c r="O36" s="357"/>
      <c r="P36" s="171" t="s">
        <v>266</v>
      </c>
      <c r="Q36" s="171">
        <v>26</v>
      </c>
      <c r="R36" s="171" t="s">
        <v>452</v>
      </c>
      <c r="S36" s="171" t="s">
        <v>518</v>
      </c>
      <c r="T36" s="171" t="s">
        <v>468</v>
      </c>
      <c r="U36" s="171" t="str">
        <f t="shared" si="0"/>
        <v>3.1.4 Realización de los exámenes médicos ocupacionales - Peligros - Periodicidad</v>
      </c>
      <c r="V36" s="171">
        <f t="shared" si="1"/>
        <v>1</v>
      </c>
      <c r="W36" s="171">
        <f t="shared" si="2"/>
        <v>1</v>
      </c>
      <c r="X36" s="171"/>
      <c r="Y36" s="172">
        <f t="shared" si="7"/>
        <v>42916</v>
      </c>
      <c r="Z36" s="171"/>
      <c r="AA36" s="171"/>
      <c r="AB36" s="171"/>
      <c r="AC36" s="171" t="str">
        <f t="shared" si="3"/>
        <v>x</v>
      </c>
      <c r="AD36" s="171" t="str">
        <f t="shared" si="4"/>
        <v/>
      </c>
      <c r="AE36" s="171" t="str">
        <f t="shared" si="5"/>
        <v/>
      </c>
      <c r="AF36" s="171" t="str">
        <f t="shared" si="6"/>
        <v/>
      </c>
      <c r="AG36" s="173" t="str">
        <f>+IFERROR(VLOOKUP(Q36,'Plan de Acción'!A:M,8,0),"")</f>
        <v>Dra. Rosa Maria Pedrozo (medico laboral)</v>
      </c>
    </row>
    <row r="37" spans="1:33" ht="15" customHeight="1" thickBot="1" x14ac:dyDescent="0.3">
      <c r="A37" s="336"/>
      <c r="B37" s="339"/>
      <c r="C37" s="363"/>
      <c r="D37" s="26" t="s">
        <v>43</v>
      </c>
      <c r="E37" s="224"/>
      <c r="F37" s="46">
        <v>1</v>
      </c>
      <c r="G37" s="334"/>
      <c r="H37" s="205" t="s">
        <v>574</v>
      </c>
      <c r="I37" s="203"/>
      <c r="J37" s="206"/>
      <c r="K37" s="207"/>
      <c r="L37" s="366"/>
      <c r="M37" s="354"/>
      <c r="N37" s="354"/>
      <c r="O37" s="357"/>
      <c r="P37" s="171" t="s">
        <v>270</v>
      </c>
      <c r="Q37" s="171">
        <v>27</v>
      </c>
      <c r="R37" s="171" t="s">
        <v>452</v>
      </c>
      <c r="S37" s="171" t="s">
        <v>518</v>
      </c>
      <c r="T37" s="171" t="s">
        <v>468</v>
      </c>
      <c r="U37" s="171" t="str">
        <f t="shared" si="0"/>
        <v>3.1.5 Custodia de Historias Clínica</v>
      </c>
      <c r="V37" s="171">
        <f t="shared" si="1"/>
        <v>1</v>
      </c>
      <c r="W37" s="171">
        <f t="shared" si="2"/>
        <v>1</v>
      </c>
      <c r="X37" s="171"/>
      <c r="Y37" s="172">
        <f t="shared" si="7"/>
        <v>42916</v>
      </c>
      <c r="Z37" s="171"/>
      <c r="AA37" s="171"/>
      <c r="AB37" s="171"/>
      <c r="AC37" s="171" t="str">
        <f t="shared" si="3"/>
        <v>x</v>
      </c>
      <c r="AD37" s="171" t="str">
        <f t="shared" si="4"/>
        <v/>
      </c>
      <c r="AE37" s="171" t="str">
        <f t="shared" si="5"/>
        <v/>
      </c>
      <c r="AF37" s="171" t="str">
        <f t="shared" si="6"/>
        <v/>
      </c>
      <c r="AG37" s="173" t="str">
        <f>+IFERROR(VLOOKUP(Q37,'Plan de Acción'!A:M,8,0),"")</f>
        <v>Dra. Rosa Maria Pedrozo (medico laboral)</v>
      </c>
    </row>
    <row r="38" spans="1:33" ht="15" customHeight="1" thickBot="1" x14ac:dyDescent="0.3">
      <c r="A38" s="336"/>
      <c r="B38" s="339"/>
      <c r="C38" s="363"/>
      <c r="D38" s="26" t="s">
        <v>44</v>
      </c>
      <c r="E38" s="224"/>
      <c r="F38" s="46">
        <v>1</v>
      </c>
      <c r="G38" s="334"/>
      <c r="H38" s="205" t="s">
        <v>574</v>
      </c>
      <c r="I38" s="203"/>
      <c r="J38" s="206"/>
      <c r="K38" s="207"/>
      <c r="L38" s="366"/>
      <c r="M38" s="354"/>
      <c r="N38" s="354"/>
      <c r="O38" s="357"/>
      <c r="P38" s="171" t="s">
        <v>274</v>
      </c>
      <c r="Q38" s="171">
        <v>28</v>
      </c>
      <c r="R38" s="171" t="s">
        <v>452</v>
      </c>
      <c r="S38" s="171" t="s">
        <v>518</v>
      </c>
      <c r="T38" s="171" t="s">
        <v>468</v>
      </c>
      <c r="U38" s="171" t="str">
        <f t="shared" si="0"/>
        <v>3.1.6 Restricciones y Recomendaciones Laborales</v>
      </c>
      <c r="V38" s="171">
        <f t="shared" si="1"/>
        <v>1</v>
      </c>
      <c r="W38" s="171">
        <f t="shared" si="2"/>
        <v>1</v>
      </c>
      <c r="X38" s="171"/>
      <c r="Y38" s="172">
        <f t="shared" si="7"/>
        <v>42916</v>
      </c>
      <c r="Z38" s="171"/>
      <c r="AA38" s="171"/>
      <c r="AB38" s="171"/>
      <c r="AC38" s="171" t="str">
        <f t="shared" si="3"/>
        <v>x</v>
      </c>
      <c r="AD38" s="171" t="str">
        <f t="shared" si="4"/>
        <v/>
      </c>
      <c r="AE38" s="171" t="str">
        <f t="shared" si="5"/>
        <v/>
      </c>
      <c r="AF38" s="171" t="str">
        <f t="shared" si="6"/>
        <v/>
      </c>
      <c r="AG38" s="173" t="str">
        <f>+IFERROR(VLOOKUP(Q38,'Plan de Acción'!A:M,8,0),"")</f>
        <v>Empleador- Trabajadores</v>
      </c>
    </row>
    <row r="39" spans="1:33" ht="30.75" thickBot="1" x14ac:dyDescent="0.3">
      <c r="A39" s="336"/>
      <c r="B39" s="339"/>
      <c r="C39" s="363"/>
      <c r="D39" s="26" t="s">
        <v>54</v>
      </c>
      <c r="E39" s="224"/>
      <c r="F39" s="46">
        <v>1</v>
      </c>
      <c r="G39" s="334"/>
      <c r="H39" s="205" t="s">
        <v>574</v>
      </c>
      <c r="I39" s="203"/>
      <c r="J39" s="206"/>
      <c r="K39" s="207"/>
      <c r="L39" s="366"/>
      <c r="M39" s="354"/>
      <c r="N39" s="354"/>
      <c r="O39" s="357"/>
      <c r="P39" s="171" t="s">
        <v>278</v>
      </c>
      <c r="Q39" s="171">
        <v>29</v>
      </c>
      <c r="R39" s="171" t="s">
        <v>452</v>
      </c>
      <c r="S39" s="171" t="s">
        <v>518</v>
      </c>
      <c r="T39" s="171" t="s">
        <v>468</v>
      </c>
      <c r="U39" s="171" t="str">
        <f t="shared" si="0"/>
        <v>3.1.7 Estilo de vida y entornos saludables (Controles tabaquismo, alcoholismo, farmaco dependiencia y otros)</v>
      </c>
      <c r="V39" s="171">
        <f t="shared" si="1"/>
        <v>1</v>
      </c>
      <c r="W39" s="171">
        <f t="shared" si="2"/>
        <v>1</v>
      </c>
      <c r="X39" s="171"/>
      <c r="Y39" s="172">
        <f t="shared" si="7"/>
        <v>42916</v>
      </c>
      <c r="Z39" s="171"/>
      <c r="AA39" s="171"/>
      <c r="AB39" s="171"/>
      <c r="AC39" s="171" t="str">
        <f t="shared" si="3"/>
        <v>x</v>
      </c>
      <c r="AD39" s="171" t="str">
        <f t="shared" si="4"/>
        <v/>
      </c>
      <c r="AE39" s="171" t="str">
        <f t="shared" si="5"/>
        <v/>
      </c>
      <c r="AF39" s="171" t="str">
        <f t="shared" si="6"/>
        <v/>
      </c>
      <c r="AG39" s="173" t="str">
        <f>+IFERROR(VLOOKUP(Q39,'Plan de Acción'!A:M,8,0),"")</f>
        <v xml:space="preserve">Marluz Cabarcas (Fisioterapeuta Esp. SST)  </v>
      </c>
    </row>
    <row r="40" spans="1:33" ht="15" customHeight="1" thickBot="1" x14ac:dyDescent="0.3">
      <c r="A40" s="336"/>
      <c r="B40" s="339"/>
      <c r="C40" s="363"/>
      <c r="D40" s="26" t="s">
        <v>45</v>
      </c>
      <c r="E40" s="224"/>
      <c r="F40" s="46">
        <v>1</v>
      </c>
      <c r="G40" s="334"/>
      <c r="H40" s="205" t="s">
        <v>574</v>
      </c>
      <c r="I40" s="203"/>
      <c r="J40" s="206"/>
      <c r="K40" s="207"/>
      <c r="L40" s="366"/>
      <c r="M40" s="354"/>
      <c r="N40" s="354"/>
      <c r="O40" s="357"/>
      <c r="P40" s="171" t="s">
        <v>282</v>
      </c>
      <c r="Q40" s="171">
        <v>30</v>
      </c>
      <c r="R40" s="171" t="s">
        <v>452</v>
      </c>
      <c r="S40" s="171" t="s">
        <v>518</v>
      </c>
      <c r="T40" s="171" t="s">
        <v>468</v>
      </c>
      <c r="U40" s="171" t="str">
        <f t="shared" si="0"/>
        <v>3.1.8 Agua Potable, Servicios Sanitarios, Disposición de Basura</v>
      </c>
      <c r="V40" s="171">
        <f t="shared" si="1"/>
        <v>1</v>
      </c>
      <c r="W40" s="171">
        <f t="shared" si="2"/>
        <v>1</v>
      </c>
      <c r="X40" s="171"/>
      <c r="Y40" s="172">
        <f t="shared" si="7"/>
        <v>42916</v>
      </c>
      <c r="Z40" s="171"/>
      <c r="AA40" s="171"/>
      <c r="AB40" s="171"/>
      <c r="AC40" s="171" t="str">
        <f t="shared" si="3"/>
        <v>x</v>
      </c>
      <c r="AD40" s="171" t="str">
        <f t="shared" si="4"/>
        <v/>
      </c>
      <c r="AE40" s="171" t="str">
        <f t="shared" si="5"/>
        <v/>
      </c>
      <c r="AF40" s="171" t="str">
        <f t="shared" si="6"/>
        <v/>
      </c>
      <c r="AG40" s="173" t="str">
        <f>+IFERROR(VLOOKUP(Q40,'Plan de Acción'!A:M,8,0),"")</f>
        <v>Empleador</v>
      </c>
    </row>
    <row r="41" spans="1:33" ht="15.75" customHeight="1" thickBot="1" x14ac:dyDescent="0.3">
      <c r="A41" s="336"/>
      <c r="B41" s="339"/>
      <c r="C41" s="364"/>
      <c r="D41" s="27" t="s">
        <v>46</v>
      </c>
      <c r="E41" s="225"/>
      <c r="F41" s="45">
        <v>1</v>
      </c>
      <c r="G41" s="331"/>
      <c r="H41" s="208" t="s">
        <v>574</v>
      </c>
      <c r="I41" s="203"/>
      <c r="J41" s="209"/>
      <c r="K41" s="210"/>
      <c r="L41" s="367"/>
      <c r="M41" s="355"/>
      <c r="N41" s="354"/>
      <c r="O41" s="357"/>
      <c r="P41" s="171" t="s">
        <v>286</v>
      </c>
      <c r="Q41" s="171">
        <v>31</v>
      </c>
      <c r="R41" s="171" t="s">
        <v>452</v>
      </c>
      <c r="S41" s="171" t="s">
        <v>518</v>
      </c>
      <c r="T41" s="171" t="s">
        <v>468</v>
      </c>
      <c r="U41" s="171" t="str">
        <f t="shared" si="0"/>
        <v>3.1.9 Eliminación adecuada de residuos sólidos, líquidos o gaseosos</v>
      </c>
      <c r="V41" s="171">
        <f t="shared" si="1"/>
        <v>1</v>
      </c>
      <c r="W41" s="171">
        <f t="shared" si="2"/>
        <v>1</v>
      </c>
      <c r="X41" s="171"/>
      <c r="Y41" s="172">
        <f t="shared" si="7"/>
        <v>42916</v>
      </c>
      <c r="Z41" s="171"/>
      <c r="AA41" s="171"/>
      <c r="AB41" s="171"/>
      <c r="AC41" s="171" t="str">
        <f t="shared" si="3"/>
        <v>x</v>
      </c>
      <c r="AD41" s="171" t="str">
        <f t="shared" si="4"/>
        <v/>
      </c>
      <c r="AE41" s="171" t="str">
        <f t="shared" si="5"/>
        <v/>
      </c>
      <c r="AF41" s="171" t="str">
        <f t="shared" si="6"/>
        <v/>
      </c>
      <c r="AG41" s="173" t="str">
        <f>+IFERROR(VLOOKUP(Q41,'Plan de Acción'!A:M,8,0),"")</f>
        <v>Ing. Ambiental Erick Jimenez</v>
      </c>
    </row>
    <row r="42" spans="1:33" ht="15" customHeight="1" x14ac:dyDescent="0.25">
      <c r="A42" s="336"/>
      <c r="B42" s="339"/>
      <c r="C42" s="328" t="s">
        <v>56</v>
      </c>
      <c r="D42" s="25" t="s">
        <v>47</v>
      </c>
      <c r="E42" s="223"/>
      <c r="F42" s="44">
        <v>2</v>
      </c>
      <c r="G42" s="330">
        <v>5</v>
      </c>
      <c r="H42" s="202" t="s">
        <v>574</v>
      </c>
      <c r="I42" s="203"/>
      <c r="J42" s="203"/>
      <c r="K42" s="204"/>
      <c r="L42" s="332">
        <f>+COUNTA(J44,H44)*1+COUNTA(J42:J43,H42:H43)*2</f>
        <v>5</v>
      </c>
      <c r="M42" s="353">
        <f>L42/G42</f>
        <v>1</v>
      </c>
      <c r="N42" s="354"/>
      <c r="O42" s="357"/>
      <c r="P42" s="171" t="s">
        <v>292</v>
      </c>
      <c r="Q42" s="171">
        <v>32</v>
      </c>
      <c r="R42" s="171" t="s">
        <v>452</v>
      </c>
      <c r="S42" s="171" t="s">
        <v>518</v>
      </c>
      <c r="T42" s="171" t="s">
        <v>469</v>
      </c>
      <c r="U42" s="171" t="str">
        <f t="shared" si="0"/>
        <v>3.2.1 Reporte de los Accidentes de Trabajo y enfermedad Laboral</v>
      </c>
      <c r="V42" s="171">
        <f t="shared" si="1"/>
        <v>2</v>
      </c>
      <c r="W42" s="171">
        <f t="shared" si="2"/>
        <v>2</v>
      </c>
      <c r="X42" s="171"/>
      <c r="Y42" s="172">
        <f t="shared" si="7"/>
        <v>42916</v>
      </c>
      <c r="Z42" s="171"/>
      <c r="AA42" s="171"/>
      <c r="AB42" s="171"/>
      <c r="AC42" s="171" t="str">
        <f t="shared" si="3"/>
        <v>x</v>
      </c>
      <c r="AD42" s="171" t="str">
        <f t="shared" si="4"/>
        <v/>
      </c>
      <c r="AE42" s="171" t="str">
        <f t="shared" si="5"/>
        <v/>
      </c>
      <c r="AF42" s="171" t="str">
        <f t="shared" si="6"/>
        <v/>
      </c>
      <c r="AG42" s="173" t="str">
        <f>+IFERROR(VLOOKUP(Q42,'Plan de Acción'!A:M,8,0),"")</f>
        <v>Sandra Valderrama (Ing. Industrial Especialista SST)</v>
      </c>
    </row>
    <row r="43" spans="1:33" ht="15" customHeight="1" x14ac:dyDescent="0.25">
      <c r="A43" s="336"/>
      <c r="B43" s="339"/>
      <c r="C43" s="359"/>
      <c r="D43" s="28" t="s">
        <v>48</v>
      </c>
      <c r="E43" s="226"/>
      <c r="F43" s="46">
        <v>2</v>
      </c>
      <c r="G43" s="334"/>
      <c r="H43" s="205" t="s">
        <v>574</v>
      </c>
      <c r="I43" s="206"/>
      <c r="J43" s="206"/>
      <c r="K43" s="207"/>
      <c r="L43" s="361"/>
      <c r="M43" s="354"/>
      <c r="N43" s="354"/>
      <c r="O43" s="357"/>
      <c r="P43" s="171" t="s">
        <v>297</v>
      </c>
      <c r="Q43" s="171">
        <v>33</v>
      </c>
      <c r="R43" s="171" t="s">
        <v>452</v>
      </c>
      <c r="S43" s="171" t="s">
        <v>518</v>
      </c>
      <c r="T43" s="171" t="s">
        <v>469</v>
      </c>
      <c r="U43" s="171" t="str">
        <f t="shared" ref="U43:U70" si="8">+D43</f>
        <v>3.2.2 Investigación de Accidentes de Trabajo y enfermedad Laboral</v>
      </c>
      <c r="V43" s="171">
        <f t="shared" ref="V43:V70" si="9">+F43</f>
        <v>2</v>
      </c>
      <c r="W43" s="171">
        <f t="shared" ref="W43:W70" si="10">+IF(OR(H43&lt;&gt;"",J43&lt;&gt;""),V43,0)</f>
        <v>2</v>
      </c>
      <c r="X43" s="171"/>
      <c r="Y43" s="172">
        <f t="shared" si="7"/>
        <v>42916</v>
      </c>
      <c r="Z43" s="171"/>
      <c r="AA43" s="171"/>
      <c r="AB43" s="171"/>
      <c r="AC43" s="171" t="str">
        <f t="shared" ref="AC43:AC70" si="11">+IF(H43&lt;&gt;"","x","")</f>
        <v>x</v>
      </c>
      <c r="AD43" s="171" t="str">
        <f t="shared" ref="AD43:AD70" si="12">+IF(I43&lt;&gt;"","x","")</f>
        <v/>
      </c>
      <c r="AE43" s="171" t="str">
        <f t="shared" ref="AE43:AE70" si="13">+IF(J43&lt;&gt;"","x","")</f>
        <v/>
      </c>
      <c r="AF43" s="171" t="str">
        <f t="shared" ref="AF43:AF70" si="14">+IF(K43&lt;&gt;"","x","")</f>
        <v/>
      </c>
      <c r="AG43" s="173" t="str">
        <f>+IFERROR(VLOOKUP(Q43,'Plan de Acción'!A:M,8,0),"")</f>
        <v>Sandra Valderrama (Ing. Industrial Especialista SST)</v>
      </c>
    </row>
    <row r="44" spans="1:33" ht="30.75" thickBot="1" x14ac:dyDescent="0.3">
      <c r="A44" s="336"/>
      <c r="B44" s="339"/>
      <c r="C44" s="360"/>
      <c r="D44" s="29" t="s">
        <v>49</v>
      </c>
      <c r="E44" s="227"/>
      <c r="F44" s="45">
        <v>1</v>
      </c>
      <c r="G44" s="331"/>
      <c r="H44" s="208" t="s">
        <v>574</v>
      </c>
      <c r="I44" s="209"/>
      <c r="J44" s="209"/>
      <c r="K44" s="210"/>
      <c r="L44" s="333"/>
      <c r="M44" s="355"/>
      <c r="N44" s="354"/>
      <c r="O44" s="357"/>
      <c r="P44" s="171" t="s">
        <v>302</v>
      </c>
      <c r="Q44" s="171">
        <v>34</v>
      </c>
      <c r="R44" s="171" t="s">
        <v>452</v>
      </c>
      <c r="S44" s="171" t="s">
        <v>518</v>
      </c>
      <c r="T44" s="171" t="s">
        <v>469</v>
      </c>
      <c r="U44" s="171" t="str">
        <f t="shared" si="8"/>
        <v>3.2.3 Registro y análisis estádistico de Incidentes, Accidentes de Trabajo y Enfermedad Laboral</v>
      </c>
      <c r="V44" s="171">
        <f t="shared" si="9"/>
        <v>1</v>
      </c>
      <c r="W44" s="171">
        <f t="shared" si="10"/>
        <v>1</v>
      </c>
      <c r="X44" s="171"/>
      <c r="Y44" s="172">
        <f t="shared" si="7"/>
        <v>42916</v>
      </c>
      <c r="Z44" s="171"/>
      <c r="AA44" s="171"/>
      <c r="AB44" s="171"/>
      <c r="AC44" s="171" t="str">
        <f t="shared" si="11"/>
        <v>x</v>
      </c>
      <c r="AD44" s="171" t="str">
        <f t="shared" si="12"/>
        <v/>
      </c>
      <c r="AE44" s="171" t="str">
        <f t="shared" si="13"/>
        <v/>
      </c>
      <c r="AF44" s="171" t="str">
        <f t="shared" si="14"/>
        <v/>
      </c>
      <c r="AG44" s="173" t="str">
        <f>+IFERROR(VLOOKUP(Q44,'Plan de Acción'!A:M,8,0),"")</f>
        <v>Sandra Valderrama (Ing. Industrial Especialista SST)</v>
      </c>
    </row>
    <row r="45" spans="1:33" ht="15" customHeight="1" x14ac:dyDescent="0.25">
      <c r="A45" s="336"/>
      <c r="B45" s="339"/>
      <c r="C45" s="362" t="s">
        <v>59</v>
      </c>
      <c r="D45" s="30" t="s">
        <v>50</v>
      </c>
      <c r="E45" s="228"/>
      <c r="F45" s="44">
        <v>1</v>
      </c>
      <c r="G45" s="276">
        <v>6</v>
      </c>
      <c r="H45" s="202" t="s">
        <v>574</v>
      </c>
      <c r="I45" s="203"/>
      <c r="J45" s="203"/>
      <c r="K45" s="204"/>
      <c r="L45" s="332">
        <f>+COUNTA(J45:J50,H45:H50)*1</f>
        <v>6</v>
      </c>
      <c r="M45" s="353">
        <f>L45/G45</f>
        <v>1</v>
      </c>
      <c r="N45" s="354"/>
      <c r="O45" s="357"/>
      <c r="P45" s="171" t="s">
        <v>307</v>
      </c>
      <c r="Q45" s="171">
        <v>35</v>
      </c>
      <c r="R45" s="171" t="s">
        <v>452</v>
      </c>
      <c r="S45" s="171" t="s">
        <v>518</v>
      </c>
      <c r="T45" s="175" t="s">
        <v>470</v>
      </c>
      <c r="U45" s="171" t="str">
        <f t="shared" si="8"/>
        <v>3.3.1 Medición de la severidad de los AT y EL</v>
      </c>
      <c r="V45" s="171">
        <f t="shared" si="9"/>
        <v>1</v>
      </c>
      <c r="W45" s="171">
        <f t="shared" si="10"/>
        <v>1</v>
      </c>
      <c r="X45" s="171"/>
      <c r="Y45" s="172">
        <f t="shared" si="7"/>
        <v>42916</v>
      </c>
      <c r="Z45" s="171"/>
      <c r="AA45" s="171"/>
      <c r="AB45" s="171"/>
      <c r="AC45" s="171" t="str">
        <f t="shared" si="11"/>
        <v>x</v>
      </c>
      <c r="AD45" s="171" t="str">
        <f t="shared" si="12"/>
        <v/>
      </c>
      <c r="AE45" s="171" t="str">
        <f t="shared" si="13"/>
        <v/>
      </c>
      <c r="AF45" s="171" t="str">
        <f t="shared" si="14"/>
        <v/>
      </c>
      <c r="AG45" s="173" t="str">
        <f>+IFERROR(VLOOKUP(Q45,'Plan de Acción'!A:M,8,0),"")</f>
        <v>Sandra Valderrama (Ing. Industrial Especialista SST)</v>
      </c>
    </row>
    <row r="46" spans="1:33" ht="30" x14ac:dyDescent="0.25">
      <c r="A46" s="336"/>
      <c r="B46" s="339"/>
      <c r="C46" s="363"/>
      <c r="D46" s="26" t="s">
        <v>51</v>
      </c>
      <c r="E46" s="224"/>
      <c r="F46" s="46">
        <v>1</v>
      </c>
      <c r="G46" s="277"/>
      <c r="H46" s="205" t="s">
        <v>574</v>
      </c>
      <c r="I46" s="206"/>
      <c r="J46" s="206"/>
      <c r="K46" s="207"/>
      <c r="L46" s="361"/>
      <c r="M46" s="354"/>
      <c r="N46" s="354"/>
      <c r="O46" s="357"/>
      <c r="P46" s="171" t="s">
        <v>312</v>
      </c>
      <c r="Q46" s="171">
        <v>36</v>
      </c>
      <c r="R46" s="171" t="s">
        <v>452</v>
      </c>
      <c r="S46" s="171" t="s">
        <v>518</v>
      </c>
      <c r="T46" s="171" t="s">
        <v>470</v>
      </c>
      <c r="U46" s="171" t="str">
        <f t="shared" si="8"/>
        <v>3.3.2 Medición de la frecuencia de los incidentes, Accidentes de Trabajo y Enfermedad Laboral</v>
      </c>
      <c r="V46" s="171">
        <f t="shared" si="9"/>
        <v>1</v>
      </c>
      <c r="W46" s="171">
        <f t="shared" si="10"/>
        <v>1</v>
      </c>
      <c r="X46" s="171"/>
      <c r="Y46" s="172">
        <f t="shared" si="7"/>
        <v>42916</v>
      </c>
      <c r="Z46" s="171"/>
      <c r="AA46" s="171"/>
      <c r="AB46" s="171"/>
      <c r="AC46" s="171" t="str">
        <f t="shared" si="11"/>
        <v>x</v>
      </c>
      <c r="AD46" s="171" t="str">
        <f t="shared" si="12"/>
        <v/>
      </c>
      <c r="AE46" s="171" t="str">
        <f t="shared" si="13"/>
        <v/>
      </c>
      <c r="AF46" s="171" t="str">
        <f t="shared" si="14"/>
        <v/>
      </c>
      <c r="AG46" s="173" t="str">
        <f>+IFERROR(VLOOKUP(Q46,'Plan de Acción'!A:M,8,0),"")</f>
        <v>Sandra Valderrama (Ing. Industrial Especialista SST)</v>
      </c>
    </row>
    <row r="47" spans="1:33" ht="15" customHeight="1" x14ac:dyDescent="0.25">
      <c r="A47" s="336"/>
      <c r="B47" s="339"/>
      <c r="C47" s="363"/>
      <c r="D47" s="31" t="s">
        <v>52</v>
      </c>
      <c r="E47" s="229"/>
      <c r="F47" s="46">
        <v>1</v>
      </c>
      <c r="G47" s="277"/>
      <c r="H47" s="205" t="s">
        <v>574</v>
      </c>
      <c r="I47" s="206"/>
      <c r="J47" s="206"/>
      <c r="K47" s="207"/>
      <c r="L47" s="361"/>
      <c r="M47" s="354"/>
      <c r="N47" s="354"/>
      <c r="O47" s="357"/>
      <c r="P47" s="171" t="s">
        <v>316</v>
      </c>
      <c r="Q47" s="171">
        <v>37</v>
      </c>
      <c r="R47" s="171" t="s">
        <v>452</v>
      </c>
      <c r="S47" s="171" t="s">
        <v>518</v>
      </c>
      <c r="T47" s="171" t="s">
        <v>470</v>
      </c>
      <c r="U47" s="171" t="str">
        <f t="shared" si="8"/>
        <v>3.3.3 Medición de la Mortalidad de los AT y EL</v>
      </c>
      <c r="V47" s="171">
        <f t="shared" si="9"/>
        <v>1</v>
      </c>
      <c r="W47" s="171">
        <f t="shared" si="10"/>
        <v>1</v>
      </c>
      <c r="X47" s="171"/>
      <c r="Y47" s="172">
        <f t="shared" si="7"/>
        <v>42916</v>
      </c>
      <c r="Z47" s="171"/>
      <c r="AA47" s="171"/>
      <c r="AB47" s="171"/>
      <c r="AC47" s="171" t="str">
        <f t="shared" si="11"/>
        <v>x</v>
      </c>
      <c r="AD47" s="171" t="str">
        <f t="shared" si="12"/>
        <v/>
      </c>
      <c r="AE47" s="171" t="str">
        <f t="shared" si="13"/>
        <v/>
      </c>
      <c r="AF47" s="171" t="str">
        <f t="shared" si="14"/>
        <v/>
      </c>
      <c r="AG47" s="173" t="str">
        <f>+IFERROR(VLOOKUP(Q47,'Plan de Acción'!A:M,8,0),"")</f>
        <v>Sandra Valderrama (Ing. Industrial Especialista SST)</v>
      </c>
    </row>
    <row r="48" spans="1:33" ht="30" x14ac:dyDescent="0.25">
      <c r="A48" s="336"/>
      <c r="B48" s="339"/>
      <c r="C48" s="363"/>
      <c r="D48" s="26" t="s">
        <v>53</v>
      </c>
      <c r="E48" s="224"/>
      <c r="F48" s="46">
        <v>1</v>
      </c>
      <c r="G48" s="277"/>
      <c r="H48" s="205" t="s">
        <v>574</v>
      </c>
      <c r="I48" s="206"/>
      <c r="J48" s="206"/>
      <c r="K48" s="207"/>
      <c r="L48" s="361"/>
      <c r="M48" s="354"/>
      <c r="N48" s="354"/>
      <c r="O48" s="357"/>
      <c r="P48" s="171" t="s">
        <v>320</v>
      </c>
      <c r="Q48" s="171">
        <v>38</v>
      </c>
      <c r="R48" s="171" t="s">
        <v>452</v>
      </c>
      <c r="S48" s="171" t="s">
        <v>518</v>
      </c>
      <c r="T48" s="171" t="s">
        <v>470</v>
      </c>
      <c r="U48" s="171" t="str">
        <f t="shared" si="8"/>
        <v>3.3.4 Medición de la prevalencia de los incidentes, Accidentes de Trabajo y Enfermedad Laboral</v>
      </c>
      <c r="V48" s="171">
        <f t="shared" si="9"/>
        <v>1</v>
      </c>
      <c r="W48" s="171">
        <f t="shared" si="10"/>
        <v>1</v>
      </c>
      <c r="X48" s="171"/>
      <c r="Y48" s="172">
        <f t="shared" si="7"/>
        <v>42916</v>
      </c>
      <c r="Z48" s="171"/>
      <c r="AA48" s="171"/>
      <c r="AB48" s="171"/>
      <c r="AC48" s="171" t="str">
        <f t="shared" si="11"/>
        <v>x</v>
      </c>
      <c r="AD48" s="171" t="str">
        <f t="shared" si="12"/>
        <v/>
      </c>
      <c r="AE48" s="171" t="str">
        <f t="shared" si="13"/>
        <v/>
      </c>
      <c r="AF48" s="171" t="str">
        <f t="shared" si="14"/>
        <v/>
      </c>
      <c r="AG48" s="173" t="str">
        <f>+IFERROR(VLOOKUP(Q48,'Plan de Acción'!A:M,8,0),"")</f>
        <v>Sandra Valderrama (Ing. Industrial Especialista SST)</v>
      </c>
    </row>
    <row r="49" spans="1:33" ht="30" x14ac:dyDescent="0.25">
      <c r="A49" s="336"/>
      <c r="B49" s="339"/>
      <c r="C49" s="363"/>
      <c r="D49" s="26" t="s">
        <v>57</v>
      </c>
      <c r="E49" s="224"/>
      <c r="F49" s="46">
        <v>1</v>
      </c>
      <c r="G49" s="277"/>
      <c r="H49" s="205" t="s">
        <v>574</v>
      </c>
      <c r="I49" s="206"/>
      <c r="J49" s="206"/>
      <c r="K49" s="207"/>
      <c r="L49" s="361"/>
      <c r="M49" s="354"/>
      <c r="N49" s="354"/>
      <c r="O49" s="357"/>
      <c r="P49" s="171" t="s">
        <v>324</v>
      </c>
      <c r="Q49" s="171">
        <v>39</v>
      </c>
      <c r="R49" s="171" t="s">
        <v>452</v>
      </c>
      <c r="S49" s="171" t="s">
        <v>518</v>
      </c>
      <c r="T49" s="171" t="s">
        <v>470</v>
      </c>
      <c r="U49" s="171" t="str">
        <f t="shared" si="8"/>
        <v>3.3.5 Medición de la incidencia de los incidentes, Accidentes de Trabajo y Enfermedad Laboral</v>
      </c>
      <c r="V49" s="171">
        <f t="shared" si="9"/>
        <v>1</v>
      </c>
      <c r="W49" s="171">
        <f t="shared" si="10"/>
        <v>1</v>
      </c>
      <c r="X49" s="171"/>
      <c r="Y49" s="172">
        <f t="shared" si="7"/>
        <v>42916</v>
      </c>
      <c r="Z49" s="171"/>
      <c r="AA49" s="171"/>
      <c r="AB49" s="171"/>
      <c r="AC49" s="171" t="str">
        <f t="shared" si="11"/>
        <v>x</v>
      </c>
      <c r="AD49" s="171" t="str">
        <f t="shared" si="12"/>
        <v/>
      </c>
      <c r="AE49" s="171" t="str">
        <f t="shared" si="13"/>
        <v/>
      </c>
      <c r="AF49" s="171" t="str">
        <f t="shared" si="14"/>
        <v/>
      </c>
      <c r="AG49" s="173" t="str">
        <f>+IFERROR(VLOOKUP(Q49,'Plan de Acción'!A:M,8,0),"")</f>
        <v>Sandra Valderrama (Ing. Industrial Especialista SST)</v>
      </c>
    </row>
    <row r="50" spans="1:33" ht="30.75" thickBot="1" x14ac:dyDescent="0.3">
      <c r="A50" s="336"/>
      <c r="B50" s="340"/>
      <c r="C50" s="364"/>
      <c r="D50" s="29" t="s">
        <v>58</v>
      </c>
      <c r="E50" s="227"/>
      <c r="F50" s="45">
        <v>1</v>
      </c>
      <c r="G50" s="278"/>
      <c r="H50" s="208" t="s">
        <v>574</v>
      </c>
      <c r="I50" s="209"/>
      <c r="J50" s="209"/>
      <c r="K50" s="210"/>
      <c r="L50" s="333"/>
      <c r="M50" s="355"/>
      <c r="N50" s="355"/>
      <c r="O50" s="357"/>
      <c r="P50" s="171" t="s">
        <v>328</v>
      </c>
      <c r="Q50" s="171">
        <v>40</v>
      </c>
      <c r="R50" s="171" t="s">
        <v>452</v>
      </c>
      <c r="S50" s="171" t="s">
        <v>518</v>
      </c>
      <c r="T50" s="171" t="s">
        <v>470</v>
      </c>
      <c r="U50" s="171" t="str">
        <f t="shared" si="8"/>
        <v>3.3.6 Medición del ausentismo de los incidentes, Accidentes de Trabajo y Enfermedad Laboral</v>
      </c>
      <c r="V50" s="171">
        <f t="shared" si="9"/>
        <v>1</v>
      </c>
      <c r="W50" s="171">
        <f t="shared" si="10"/>
        <v>1</v>
      </c>
      <c r="X50" s="171"/>
      <c r="Y50" s="172">
        <f t="shared" si="7"/>
        <v>42916</v>
      </c>
      <c r="Z50" s="171"/>
      <c r="AA50" s="171"/>
      <c r="AB50" s="171"/>
      <c r="AC50" s="171" t="str">
        <f t="shared" si="11"/>
        <v>x</v>
      </c>
      <c r="AD50" s="171" t="str">
        <f t="shared" si="12"/>
        <v/>
      </c>
      <c r="AE50" s="171" t="str">
        <f t="shared" si="13"/>
        <v/>
      </c>
      <c r="AF50" s="171" t="str">
        <f t="shared" si="14"/>
        <v/>
      </c>
      <c r="AG50" s="173" t="str">
        <f>+IFERROR(VLOOKUP(Q50,'Plan de Acción'!A:M,8,0),"")</f>
        <v>Sandra Valderrama (Ing. Industrial Especialista SST)</v>
      </c>
    </row>
    <row r="51" spans="1:33" ht="30" x14ac:dyDescent="0.25">
      <c r="A51" s="336"/>
      <c r="B51" s="264" t="s">
        <v>101</v>
      </c>
      <c r="C51" s="299" t="s">
        <v>64</v>
      </c>
      <c r="D51" s="18" t="s">
        <v>60</v>
      </c>
      <c r="E51" s="230"/>
      <c r="F51" s="41">
        <v>4</v>
      </c>
      <c r="G51" s="330">
        <v>15</v>
      </c>
      <c r="H51" s="201" t="s">
        <v>574</v>
      </c>
      <c r="I51" s="188"/>
      <c r="J51" s="188"/>
      <c r="K51" s="189"/>
      <c r="L51" s="332">
        <f>+COUNTA(J53,H53)*3+COUNTA(H51:H52,H54)*4+COUNTA(J51:J52,J54)*4</f>
        <v>15</v>
      </c>
      <c r="M51" s="344">
        <f>L51/G51</f>
        <v>1</v>
      </c>
      <c r="N51" s="344">
        <f>(L51+L55)/(G51+G55)</f>
        <v>0.5</v>
      </c>
      <c r="O51" s="357"/>
      <c r="P51" s="171" t="s">
        <v>334</v>
      </c>
      <c r="Q51" s="171">
        <v>41</v>
      </c>
      <c r="R51" s="171" t="s">
        <v>452</v>
      </c>
      <c r="S51" s="171" t="s">
        <v>519</v>
      </c>
      <c r="T51" s="171" t="s">
        <v>471</v>
      </c>
      <c r="U51" s="171" t="str">
        <f t="shared" si="8"/>
        <v>4.1.1 Metodología para la identificación, evaluación y valoración de peligros</v>
      </c>
      <c r="V51" s="171">
        <f t="shared" si="9"/>
        <v>4</v>
      </c>
      <c r="W51" s="171">
        <f t="shared" si="10"/>
        <v>4</v>
      </c>
      <c r="X51" s="171"/>
      <c r="Y51" s="172">
        <f t="shared" si="7"/>
        <v>42916</v>
      </c>
      <c r="Z51" s="171"/>
      <c r="AA51" s="171"/>
      <c r="AB51" s="171"/>
      <c r="AC51" s="171" t="str">
        <f t="shared" si="11"/>
        <v>x</v>
      </c>
      <c r="AD51" s="171" t="str">
        <f t="shared" si="12"/>
        <v/>
      </c>
      <c r="AE51" s="171" t="str">
        <f t="shared" si="13"/>
        <v/>
      </c>
      <c r="AF51" s="171" t="str">
        <f t="shared" si="14"/>
        <v/>
      </c>
      <c r="AG51" s="173" t="str">
        <f>+IFERROR(VLOOKUP(Q51,'Plan de Acción'!A:M,8,0),"")</f>
        <v/>
      </c>
    </row>
    <row r="52" spans="1:33" ht="30" x14ac:dyDescent="0.25">
      <c r="A52" s="336"/>
      <c r="B52" s="265"/>
      <c r="C52" s="274"/>
      <c r="D52" s="4" t="s">
        <v>61</v>
      </c>
      <c r="E52" s="219"/>
      <c r="F52" s="42">
        <v>4</v>
      </c>
      <c r="G52" s="334"/>
      <c r="H52" s="199" t="s">
        <v>574</v>
      </c>
      <c r="I52" s="191"/>
      <c r="J52" s="191"/>
      <c r="K52" s="192"/>
      <c r="L52" s="361"/>
      <c r="M52" s="345"/>
      <c r="N52" s="345"/>
      <c r="O52" s="357"/>
      <c r="P52" s="171" t="s">
        <v>339</v>
      </c>
      <c r="Q52" s="171">
        <v>42</v>
      </c>
      <c r="R52" s="171" t="s">
        <v>452</v>
      </c>
      <c r="S52" s="171" t="s">
        <v>519</v>
      </c>
      <c r="T52" s="171" t="s">
        <v>471</v>
      </c>
      <c r="U52" s="171" t="str">
        <f t="shared" si="8"/>
        <v>4.1.2 Identificación de peligros con participación de todos los niveles de la organización</v>
      </c>
      <c r="V52" s="171">
        <f t="shared" si="9"/>
        <v>4</v>
      </c>
      <c r="W52" s="171">
        <f t="shared" si="10"/>
        <v>4</v>
      </c>
      <c r="X52" s="171"/>
      <c r="Y52" s="172">
        <f t="shared" si="7"/>
        <v>42916</v>
      </c>
      <c r="Z52" s="171"/>
      <c r="AA52" s="171"/>
      <c r="AB52" s="171"/>
      <c r="AC52" s="171" t="str">
        <f t="shared" si="11"/>
        <v>x</v>
      </c>
      <c r="AD52" s="171" t="str">
        <f t="shared" si="12"/>
        <v/>
      </c>
      <c r="AE52" s="171" t="str">
        <f t="shared" si="13"/>
        <v/>
      </c>
      <c r="AF52" s="171" t="str">
        <f t="shared" si="14"/>
        <v/>
      </c>
      <c r="AG52" s="173" t="str">
        <f>+IFERROR(VLOOKUP(Q52,'Plan de Acción'!A:M,8,0),"")</f>
        <v>Sandra Valderrama (Ing. Industrial Especialista SST)</v>
      </c>
    </row>
    <row r="53" spans="1:33" ht="30" x14ac:dyDescent="0.25">
      <c r="A53" s="336"/>
      <c r="B53" s="265"/>
      <c r="C53" s="274"/>
      <c r="D53" s="4" t="s">
        <v>62</v>
      </c>
      <c r="E53" s="219"/>
      <c r="F53" s="42">
        <v>3</v>
      </c>
      <c r="G53" s="334"/>
      <c r="H53" s="199" t="s">
        <v>574</v>
      </c>
      <c r="I53" s="191"/>
      <c r="J53" s="191"/>
      <c r="K53" s="192"/>
      <c r="L53" s="361"/>
      <c r="M53" s="345"/>
      <c r="N53" s="345"/>
      <c r="O53" s="357"/>
      <c r="P53" s="171" t="s">
        <v>344</v>
      </c>
      <c r="Q53" s="171">
        <v>43</v>
      </c>
      <c r="R53" s="171" t="s">
        <v>452</v>
      </c>
      <c r="S53" s="171" t="s">
        <v>519</v>
      </c>
      <c r="T53" s="171" t="s">
        <v>471</v>
      </c>
      <c r="U53" s="171" t="str">
        <f t="shared" si="8"/>
        <v>4.1.3 Identificación y priorización de la naturaleza de los peligros (Metodología adicional, cancerígenos y otros)</v>
      </c>
      <c r="V53" s="171">
        <f t="shared" si="9"/>
        <v>3</v>
      </c>
      <c r="W53" s="171">
        <f t="shared" si="10"/>
        <v>3</v>
      </c>
      <c r="X53" s="171"/>
      <c r="Y53" s="172">
        <f t="shared" si="7"/>
        <v>42916</v>
      </c>
      <c r="Z53" s="171"/>
      <c r="AA53" s="171"/>
      <c r="AB53" s="171"/>
      <c r="AC53" s="171" t="str">
        <f t="shared" si="11"/>
        <v>x</v>
      </c>
      <c r="AD53" s="171" t="str">
        <f t="shared" si="12"/>
        <v/>
      </c>
      <c r="AE53" s="171" t="str">
        <f t="shared" si="13"/>
        <v/>
      </c>
      <c r="AF53" s="171" t="str">
        <f t="shared" si="14"/>
        <v/>
      </c>
      <c r="AG53" s="173" t="str">
        <f>+IFERROR(VLOOKUP(Q53,'Plan de Acción'!A:M,8,0),"")</f>
        <v>sandra Valderrama (Ing. Industrial Especialista SST)</v>
      </c>
    </row>
    <row r="54" spans="1:33" ht="22.5" customHeight="1" thickBot="1" x14ac:dyDescent="0.3">
      <c r="A54" s="336"/>
      <c r="B54" s="265"/>
      <c r="C54" s="275"/>
      <c r="D54" s="37" t="s">
        <v>63</v>
      </c>
      <c r="E54" s="231"/>
      <c r="F54" s="43">
        <v>4</v>
      </c>
      <c r="G54" s="331"/>
      <c r="H54" s="200" t="s">
        <v>574</v>
      </c>
      <c r="I54" s="194"/>
      <c r="J54" s="194"/>
      <c r="K54" s="195"/>
      <c r="L54" s="333"/>
      <c r="M54" s="346"/>
      <c r="N54" s="345"/>
      <c r="O54" s="357"/>
      <c r="P54" s="171" t="s">
        <v>349</v>
      </c>
      <c r="Q54" s="171">
        <v>44</v>
      </c>
      <c r="R54" s="171" t="s">
        <v>452</v>
      </c>
      <c r="S54" s="171" t="s">
        <v>519</v>
      </c>
      <c r="T54" s="171" t="s">
        <v>471</v>
      </c>
      <c r="U54" s="171" t="str">
        <f t="shared" si="8"/>
        <v>4.1.4 Realización mediciones ambientales, químicos, físicos y biológicos</v>
      </c>
      <c r="V54" s="171">
        <f t="shared" si="9"/>
        <v>4</v>
      </c>
      <c r="W54" s="171">
        <f t="shared" si="10"/>
        <v>4</v>
      </c>
      <c r="X54" s="171"/>
      <c r="Y54" s="172">
        <f t="shared" si="7"/>
        <v>42916</v>
      </c>
      <c r="Z54" s="171"/>
      <c r="AA54" s="171"/>
      <c r="AB54" s="171"/>
      <c r="AC54" s="171" t="str">
        <f t="shared" si="11"/>
        <v>x</v>
      </c>
      <c r="AD54" s="171" t="str">
        <f t="shared" si="12"/>
        <v/>
      </c>
      <c r="AE54" s="171" t="str">
        <f t="shared" si="13"/>
        <v/>
      </c>
      <c r="AF54" s="171" t="str">
        <f t="shared" si="14"/>
        <v/>
      </c>
      <c r="AG54" s="173" t="str">
        <f>+IFERROR(VLOOKUP(Q54,'Plan de Acción'!A:M,8,0),"")</f>
        <v>Laboratorio Licencia (si aplica)</v>
      </c>
    </row>
    <row r="55" spans="1:33" ht="15" customHeight="1" x14ac:dyDescent="0.25">
      <c r="A55" s="336"/>
      <c r="B55" s="265"/>
      <c r="C55" s="350" t="s">
        <v>91</v>
      </c>
      <c r="D55" s="18" t="s">
        <v>90</v>
      </c>
      <c r="E55" s="230"/>
      <c r="F55" s="41">
        <v>2.5</v>
      </c>
      <c r="G55" s="330">
        <v>15</v>
      </c>
      <c r="H55" s="201"/>
      <c r="I55" s="188" t="s">
        <v>574</v>
      </c>
      <c r="J55" s="188"/>
      <c r="K55" s="189"/>
      <c r="L55" s="332">
        <f>+COUNTA(J55:J60,H55:H60)*2.5</f>
        <v>0</v>
      </c>
      <c r="M55" s="368">
        <f>L55/G55</f>
        <v>0</v>
      </c>
      <c r="N55" s="345"/>
      <c r="O55" s="357"/>
      <c r="P55" s="171" t="s">
        <v>355</v>
      </c>
      <c r="Q55" s="171">
        <v>45</v>
      </c>
      <c r="R55" s="171" t="s">
        <v>452</v>
      </c>
      <c r="S55" s="171" t="s">
        <v>519</v>
      </c>
      <c r="T55" s="171" t="s">
        <v>91</v>
      </c>
      <c r="U55" s="171" t="str">
        <f t="shared" si="8"/>
        <v>4.2.1 Se implementan medidas de prevención y control / peligros</v>
      </c>
      <c r="V55" s="171">
        <f t="shared" si="9"/>
        <v>2.5</v>
      </c>
      <c r="W55" s="171">
        <f t="shared" si="10"/>
        <v>0</v>
      </c>
      <c r="X55" s="171"/>
      <c r="Y55" s="172">
        <f t="shared" si="7"/>
        <v>42916</v>
      </c>
      <c r="Z55" s="171"/>
      <c r="AA55" s="171"/>
      <c r="AB55" s="171"/>
      <c r="AC55" s="171" t="str">
        <f t="shared" si="11"/>
        <v/>
      </c>
      <c r="AD55" s="171" t="str">
        <f t="shared" si="12"/>
        <v>x</v>
      </c>
      <c r="AE55" s="171" t="str">
        <f t="shared" si="13"/>
        <v/>
      </c>
      <c r="AF55" s="171" t="str">
        <f t="shared" si="14"/>
        <v/>
      </c>
      <c r="AG55" s="173" t="str">
        <f>+IFERROR(VLOOKUP(Q55,'Plan de Acción'!A:M,8,0),"")</f>
        <v>Sandra Valderrama (Ing. Industrial Especialista SST)</v>
      </c>
    </row>
    <row r="56" spans="1:33" ht="15" customHeight="1" x14ac:dyDescent="0.25">
      <c r="A56" s="336"/>
      <c r="B56" s="265"/>
      <c r="C56" s="351"/>
      <c r="D56" s="4" t="s">
        <v>85</v>
      </c>
      <c r="E56" s="219"/>
      <c r="F56" s="42">
        <v>2.5</v>
      </c>
      <c r="G56" s="334"/>
      <c r="H56" s="199"/>
      <c r="I56" s="191" t="s">
        <v>574</v>
      </c>
      <c r="J56" s="191"/>
      <c r="K56" s="192"/>
      <c r="L56" s="361"/>
      <c r="M56" s="369"/>
      <c r="N56" s="345"/>
      <c r="O56" s="357"/>
      <c r="P56" s="171" t="s">
        <v>358</v>
      </c>
      <c r="Q56" s="171">
        <v>46</v>
      </c>
      <c r="R56" s="171" t="s">
        <v>452</v>
      </c>
      <c r="S56" s="171" t="s">
        <v>519</v>
      </c>
      <c r="T56" s="171" t="s">
        <v>91</v>
      </c>
      <c r="U56" s="171" t="str">
        <f t="shared" si="8"/>
        <v>4.2.2 Se verifica aplicación de las medidas prevención y control</v>
      </c>
      <c r="V56" s="171">
        <f t="shared" si="9"/>
        <v>2.5</v>
      </c>
      <c r="W56" s="171">
        <f t="shared" si="10"/>
        <v>0</v>
      </c>
      <c r="X56" s="171"/>
      <c r="Y56" s="172">
        <f t="shared" si="7"/>
        <v>42916</v>
      </c>
      <c r="Z56" s="171"/>
      <c r="AA56" s="171"/>
      <c r="AB56" s="171"/>
      <c r="AC56" s="171" t="str">
        <f t="shared" si="11"/>
        <v/>
      </c>
      <c r="AD56" s="171" t="str">
        <f t="shared" si="12"/>
        <v>x</v>
      </c>
      <c r="AE56" s="171" t="str">
        <f t="shared" si="13"/>
        <v/>
      </c>
      <c r="AF56" s="171" t="str">
        <f t="shared" si="14"/>
        <v/>
      </c>
      <c r="AG56" s="173" t="str">
        <f>+IFERROR(VLOOKUP(Q56,'Plan de Acción'!A:M,8,0),"")</f>
        <v>Sandra Valderrama (Ing. Industrial Especialista SST)</v>
      </c>
    </row>
    <row r="57" spans="1:33" ht="15" customHeight="1" x14ac:dyDescent="0.25">
      <c r="A57" s="336"/>
      <c r="B57" s="265"/>
      <c r="C57" s="351"/>
      <c r="D57" s="4" t="s">
        <v>86</v>
      </c>
      <c r="E57" s="219"/>
      <c r="F57" s="42">
        <v>2.5</v>
      </c>
      <c r="G57" s="334"/>
      <c r="H57" s="199"/>
      <c r="I57" s="191" t="s">
        <v>574</v>
      </c>
      <c r="J57" s="191"/>
      <c r="K57" s="192"/>
      <c r="L57" s="361"/>
      <c r="M57" s="369"/>
      <c r="N57" s="345"/>
      <c r="O57" s="357"/>
      <c r="P57" s="171" t="s">
        <v>363</v>
      </c>
      <c r="Q57" s="171">
        <v>47</v>
      </c>
      <c r="R57" s="171" t="s">
        <v>452</v>
      </c>
      <c r="S57" s="171" t="s">
        <v>519</v>
      </c>
      <c r="T57" s="171" t="s">
        <v>91</v>
      </c>
      <c r="U57" s="171" t="str">
        <f t="shared" si="8"/>
        <v>4.2.3 Hay procedimientos, instructivos, fichas, protocolos</v>
      </c>
      <c r="V57" s="171">
        <f t="shared" si="9"/>
        <v>2.5</v>
      </c>
      <c r="W57" s="171">
        <f t="shared" si="10"/>
        <v>0</v>
      </c>
      <c r="X57" s="171"/>
      <c r="Y57" s="172">
        <f t="shared" si="7"/>
        <v>42916</v>
      </c>
      <c r="Z57" s="171"/>
      <c r="AA57" s="171"/>
      <c r="AB57" s="171"/>
      <c r="AC57" s="171" t="str">
        <f t="shared" si="11"/>
        <v/>
      </c>
      <c r="AD57" s="171" t="str">
        <f t="shared" si="12"/>
        <v>x</v>
      </c>
      <c r="AE57" s="171" t="str">
        <f t="shared" si="13"/>
        <v/>
      </c>
      <c r="AF57" s="171" t="str">
        <f t="shared" si="14"/>
        <v/>
      </c>
      <c r="AG57" s="173" t="str">
        <f>+IFERROR(VLOOKUP(Q57,'Plan de Acción'!A:M,8,0),"")</f>
        <v>Sandra Valderrama (Ing. Industrial Especialista SST)</v>
      </c>
    </row>
    <row r="58" spans="1:33" ht="15.75" customHeight="1" x14ac:dyDescent="0.25">
      <c r="A58" s="336"/>
      <c r="B58" s="265"/>
      <c r="C58" s="351"/>
      <c r="D58" s="4" t="s">
        <v>87</v>
      </c>
      <c r="E58" s="219"/>
      <c r="F58" s="42">
        <v>2.5</v>
      </c>
      <c r="G58" s="334"/>
      <c r="H58" s="199"/>
      <c r="I58" s="191" t="s">
        <v>574</v>
      </c>
      <c r="J58" s="191"/>
      <c r="K58" s="192"/>
      <c r="L58" s="361"/>
      <c r="M58" s="369"/>
      <c r="N58" s="345"/>
      <c r="O58" s="357"/>
      <c r="P58" s="171" t="s">
        <v>369</v>
      </c>
      <c r="Q58" s="171">
        <v>48</v>
      </c>
      <c r="R58" s="171" t="s">
        <v>452</v>
      </c>
      <c r="S58" s="171" t="s">
        <v>519</v>
      </c>
      <c r="T58" s="171" t="s">
        <v>91</v>
      </c>
      <c r="U58" s="171" t="str">
        <f t="shared" si="8"/>
        <v>4.2.4 Inspección con el COPASST o Vigia</v>
      </c>
      <c r="V58" s="171">
        <f t="shared" si="9"/>
        <v>2.5</v>
      </c>
      <c r="W58" s="171">
        <f t="shared" si="10"/>
        <v>0</v>
      </c>
      <c r="X58" s="171"/>
      <c r="Y58" s="172">
        <f t="shared" si="7"/>
        <v>42916</v>
      </c>
      <c r="Z58" s="171"/>
      <c r="AA58" s="171"/>
      <c r="AB58" s="171"/>
      <c r="AC58" s="171" t="str">
        <f t="shared" si="11"/>
        <v/>
      </c>
      <c r="AD58" s="171" t="str">
        <f t="shared" si="12"/>
        <v>x</v>
      </c>
      <c r="AE58" s="171" t="str">
        <f t="shared" si="13"/>
        <v/>
      </c>
      <c r="AF58" s="171" t="str">
        <f t="shared" si="14"/>
        <v/>
      </c>
      <c r="AG58" s="173" t="str">
        <f>+IFERROR(VLOOKUP(Q58,'Plan de Acción'!A:M,8,0),"")</f>
        <v>Sandra Valderrama (Ing. Industrial Especialista SST)</v>
      </c>
    </row>
    <row r="59" spans="1:33" ht="30" x14ac:dyDescent="0.25">
      <c r="A59" s="336"/>
      <c r="B59" s="265"/>
      <c r="C59" s="351"/>
      <c r="D59" s="4" t="s">
        <v>88</v>
      </c>
      <c r="E59" s="219"/>
      <c r="F59" s="42">
        <v>2.5</v>
      </c>
      <c r="G59" s="334"/>
      <c r="H59" s="199"/>
      <c r="I59" s="191" t="s">
        <v>574</v>
      </c>
      <c r="J59" s="191"/>
      <c r="K59" s="192"/>
      <c r="L59" s="361"/>
      <c r="M59" s="369"/>
      <c r="N59" s="345"/>
      <c r="O59" s="357"/>
      <c r="P59" s="171" t="s">
        <v>374</v>
      </c>
      <c r="Q59" s="171">
        <v>49</v>
      </c>
      <c r="R59" s="171" t="s">
        <v>452</v>
      </c>
      <c r="S59" s="171" t="s">
        <v>519</v>
      </c>
      <c r="T59" s="171" t="s">
        <v>91</v>
      </c>
      <c r="U59" s="171" t="str">
        <f t="shared" si="8"/>
        <v>4.2.5 Mantenimiento periódico de instalaciones, equipos, máquinas, herramientas.</v>
      </c>
      <c r="V59" s="171">
        <f t="shared" si="9"/>
        <v>2.5</v>
      </c>
      <c r="W59" s="171">
        <f t="shared" si="10"/>
        <v>0</v>
      </c>
      <c r="X59" s="171"/>
      <c r="Y59" s="172">
        <f t="shared" si="7"/>
        <v>42916</v>
      </c>
      <c r="Z59" s="171"/>
      <c r="AA59" s="171"/>
      <c r="AB59" s="171"/>
      <c r="AC59" s="171" t="str">
        <f t="shared" si="11"/>
        <v/>
      </c>
      <c r="AD59" s="171" t="str">
        <f t="shared" si="12"/>
        <v>x</v>
      </c>
      <c r="AE59" s="171" t="str">
        <f t="shared" si="13"/>
        <v/>
      </c>
      <c r="AF59" s="171" t="str">
        <f t="shared" si="14"/>
        <v/>
      </c>
      <c r="AG59" s="173" t="str">
        <f>+IFERROR(VLOOKUP(Q59,'Plan de Acción'!A:M,8,0),"")</f>
        <v>Sandra Valderrama (Ing. Industrial Especialista SST)</v>
      </c>
    </row>
    <row r="60" spans="1:33" ht="30.75" thickBot="1" x14ac:dyDescent="0.3">
      <c r="A60" s="336"/>
      <c r="B60" s="266"/>
      <c r="C60" s="352"/>
      <c r="D60" s="19" t="s">
        <v>89</v>
      </c>
      <c r="E60" s="232"/>
      <c r="F60" s="43">
        <v>2.5</v>
      </c>
      <c r="G60" s="331"/>
      <c r="H60" s="200"/>
      <c r="I60" s="194" t="s">
        <v>574</v>
      </c>
      <c r="J60" s="194"/>
      <c r="K60" s="195"/>
      <c r="L60" s="333"/>
      <c r="M60" s="370"/>
      <c r="N60" s="346"/>
      <c r="O60" s="357"/>
      <c r="P60" s="171" t="s">
        <v>378</v>
      </c>
      <c r="Q60" s="171">
        <v>50</v>
      </c>
      <c r="R60" s="171" t="s">
        <v>452</v>
      </c>
      <c r="S60" s="171" t="s">
        <v>519</v>
      </c>
      <c r="T60" s="171" t="s">
        <v>91</v>
      </c>
      <c r="U60" s="171" t="str">
        <f t="shared" si="8"/>
        <v>4.2.6 Entrega de Elementos de Protección Personal - EPP, se verifica con contratista y subcontratistas</v>
      </c>
      <c r="V60" s="171">
        <f t="shared" si="9"/>
        <v>2.5</v>
      </c>
      <c r="W60" s="171">
        <f t="shared" si="10"/>
        <v>0</v>
      </c>
      <c r="X60" s="171"/>
      <c r="Y60" s="172">
        <f t="shared" si="7"/>
        <v>42916</v>
      </c>
      <c r="Z60" s="171"/>
      <c r="AA60" s="171"/>
      <c r="AB60" s="171"/>
      <c r="AC60" s="171" t="str">
        <f t="shared" si="11"/>
        <v/>
      </c>
      <c r="AD60" s="171" t="str">
        <f t="shared" si="12"/>
        <v>x</v>
      </c>
      <c r="AE60" s="171" t="str">
        <f t="shared" si="13"/>
        <v/>
      </c>
      <c r="AF60" s="171" t="str">
        <f t="shared" si="14"/>
        <v/>
      </c>
      <c r="AG60" s="173" t="str">
        <f>+IFERROR(VLOOKUP(Q60,'Plan de Acción'!A:M,8,0),"")</f>
        <v>Empleador</v>
      </c>
    </row>
    <row r="61" spans="1:33" ht="32.25" customHeight="1" x14ac:dyDescent="0.25">
      <c r="A61" s="336"/>
      <c r="B61" s="326" t="s">
        <v>102</v>
      </c>
      <c r="C61" s="328" t="s">
        <v>67</v>
      </c>
      <c r="D61" s="25" t="s">
        <v>65</v>
      </c>
      <c r="E61" s="223"/>
      <c r="F61" s="44">
        <v>5</v>
      </c>
      <c r="G61" s="330">
        <v>10</v>
      </c>
      <c r="H61" s="202" t="s">
        <v>574</v>
      </c>
      <c r="I61" s="203"/>
      <c r="J61" s="203"/>
      <c r="K61" s="204"/>
      <c r="L61" s="332">
        <f>+COUNTA(J61:J62,H61:H62)*5</f>
        <v>10</v>
      </c>
      <c r="M61" s="344">
        <f>L61/G61</f>
        <v>1</v>
      </c>
      <c r="N61" s="344">
        <f>L61/G61</f>
        <v>1</v>
      </c>
      <c r="O61" s="357"/>
      <c r="P61" s="171" t="s">
        <v>384</v>
      </c>
      <c r="Q61" s="171">
        <v>51</v>
      </c>
      <c r="R61" s="171" t="s">
        <v>452</v>
      </c>
      <c r="S61" s="171" t="s">
        <v>520</v>
      </c>
      <c r="T61" s="171" t="s">
        <v>472</v>
      </c>
      <c r="U61" s="171" t="str">
        <f t="shared" si="8"/>
        <v>5.1.1 Se cuenta con el Plan de Prevención y Prevención ante Emergencias</v>
      </c>
      <c r="V61" s="171">
        <f t="shared" si="9"/>
        <v>5</v>
      </c>
      <c r="W61" s="171">
        <f t="shared" si="10"/>
        <v>5</v>
      </c>
      <c r="X61" s="171"/>
      <c r="Y61" s="172">
        <f t="shared" si="7"/>
        <v>42916</v>
      </c>
      <c r="Z61" s="171"/>
      <c r="AA61" s="171"/>
      <c r="AB61" s="171"/>
      <c r="AC61" s="171" t="str">
        <f t="shared" si="11"/>
        <v>x</v>
      </c>
      <c r="AD61" s="171" t="str">
        <f t="shared" si="12"/>
        <v/>
      </c>
      <c r="AE61" s="171" t="str">
        <f t="shared" si="13"/>
        <v/>
      </c>
      <c r="AF61" s="171" t="str">
        <f t="shared" si="14"/>
        <v/>
      </c>
      <c r="AG61" s="173" t="str">
        <f>+IFERROR(VLOOKUP(Q61,'Plan de Acción'!A:M,8,0),"")</f>
        <v/>
      </c>
    </row>
    <row r="62" spans="1:33" ht="30" customHeight="1" thickBot="1" x14ac:dyDescent="0.3">
      <c r="A62" s="337"/>
      <c r="B62" s="327"/>
      <c r="C62" s="329"/>
      <c r="D62" s="32" t="s">
        <v>66</v>
      </c>
      <c r="E62" s="233"/>
      <c r="F62" s="45">
        <v>5</v>
      </c>
      <c r="G62" s="331"/>
      <c r="H62" s="208" t="s">
        <v>574</v>
      </c>
      <c r="I62" s="209"/>
      <c r="J62" s="211"/>
      <c r="K62" s="210"/>
      <c r="L62" s="333"/>
      <c r="M62" s="346"/>
      <c r="N62" s="346"/>
      <c r="O62" s="358"/>
      <c r="P62" s="171" t="s">
        <v>389</v>
      </c>
      <c r="Q62" s="171">
        <v>52</v>
      </c>
      <c r="R62" s="171" t="s">
        <v>452</v>
      </c>
      <c r="S62" s="171" t="s">
        <v>520</v>
      </c>
      <c r="T62" s="171" t="s">
        <v>472</v>
      </c>
      <c r="U62" s="171" t="str">
        <f t="shared" si="8"/>
        <v>5.1.2 Brigada de prevención, conformada y dotada</v>
      </c>
      <c r="V62" s="171">
        <f t="shared" si="9"/>
        <v>5</v>
      </c>
      <c r="W62" s="171">
        <f t="shared" si="10"/>
        <v>5</v>
      </c>
      <c r="X62" s="176">
        <f>+SUM(W33:W62)/SUM(V33:V62)</f>
        <v>0.75</v>
      </c>
      <c r="Y62" s="172">
        <f t="shared" si="7"/>
        <v>42916</v>
      </c>
      <c r="Z62" s="176" t="str">
        <f>+IF(SUM(W33:W62)/SUM(V33:V62)&lt;=60%,SUM(W33:W62)/SUM(V33:V62),"-")</f>
        <v>-</v>
      </c>
      <c r="AA62" s="176" t="str">
        <f>+IF(SUM(W33:W62)/SUM(V33:V62)&gt;85%,SUM(W33:W62)/SUM(V33:V62),"-")</f>
        <v>-</v>
      </c>
      <c r="AB62" s="176">
        <f>+IF(AND(Z62="-",AA62="-"),SUM(W33:W62)/SUM(V33:V62),"-")</f>
        <v>0.75</v>
      </c>
      <c r="AC62" s="171" t="str">
        <f t="shared" si="11"/>
        <v>x</v>
      </c>
      <c r="AD62" s="171" t="str">
        <f t="shared" si="12"/>
        <v/>
      </c>
      <c r="AE62" s="171" t="str">
        <f t="shared" si="13"/>
        <v/>
      </c>
      <c r="AF62" s="171" t="str">
        <f t="shared" si="14"/>
        <v/>
      </c>
      <c r="AG62" s="173" t="str">
        <f>+IFERROR(VLOOKUP(Q62,'Plan de Acción'!A:M,8,0),"")</f>
        <v>Ing. Ind. Jair Diaz Sarmiento</v>
      </c>
    </row>
    <row r="63" spans="1:33" ht="15" customHeight="1" x14ac:dyDescent="0.25">
      <c r="A63" s="338" t="s">
        <v>107</v>
      </c>
      <c r="B63" s="347" t="s">
        <v>103</v>
      </c>
      <c r="C63" s="350" t="s">
        <v>72</v>
      </c>
      <c r="D63" s="18" t="s">
        <v>68</v>
      </c>
      <c r="E63" s="230"/>
      <c r="F63" s="41">
        <v>1.25</v>
      </c>
      <c r="G63" s="276">
        <v>5</v>
      </c>
      <c r="H63" s="201"/>
      <c r="I63" s="188" t="s">
        <v>574</v>
      </c>
      <c r="J63" s="188"/>
      <c r="K63" s="189"/>
      <c r="L63" s="310">
        <f>+COUNTA(J63:J66,H63:H66)*1.25</f>
        <v>0</v>
      </c>
      <c r="M63" s="344">
        <f>L63/G63</f>
        <v>0</v>
      </c>
      <c r="N63" s="344">
        <f>L63/G63</f>
        <v>0</v>
      </c>
      <c r="O63" s="290">
        <f>L63/G63</f>
        <v>0</v>
      </c>
      <c r="P63" s="171" t="s">
        <v>397</v>
      </c>
      <c r="Q63" s="171">
        <v>53</v>
      </c>
      <c r="R63" s="171" t="s">
        <v>453</v>
      </c>
      <c r="S63" s="171" t="s">
        <v>521</v>
      </c>
      <c r="T63" s="171" t="s">
        <v>473</v>
      </c>
      <c r="U63" s="171" t="str">
        <f t="shared" si="8"/>
        <v>6.1.1 Indicadores de Estructura, Proceso y Resultado</v>
      </c>
      <c r="V63" s="171">
        <f t="shared" si="9"/>
        <v>1.25</v>
      </c>
      <c r="W63" s="171">
        <f t="shared" si="10"/>
        <v>0</v>
      </c>
      <c r="X63" s="171"/>
      <c r="Y63" s="172">
        <f t="shared" si="7"/>
        <v>42916</v>
      </c>
      <c r="Z63" s="171"/>
      <c r="AA63" s="171"/>
      <c r="AB63" s="171"/>
      <c r="AC63" s="171" t="str">
        <f t="shared" si="11"/>
        <v/>
      </c>
      <c r="AD63" s="171" t="str">
        <f t="shared" si="12"/>
        <v>x</v>
      </c>
      <c r="AE63" s="171" t="str">
        <f t="shared" si="13"/>
        <v/>
      </c>
      <c r="AF63" s="171" t="str">
        <f t="shared" si="14"/>
        <v/>
      </c>
      <c r="AG63" s="173" t="str">
        <f>+IFERROR(VLOOKUP(Q63,'Plan de Acción'!A:M,8,0),"")</f>
        <v/>
      </c>
    </row>
    <row r="64" spans="1:33" ht="15" customHeight="1" x14ac:dyDescent="0.25">
      <c r="A64" s="339"/>
      <c r="B64" s="348"/>
      <c r="C64" s="351"/>
      <c r="D64" s="4" t="s">
        <v>69</v>
      </c>
      <c r="E64" s="219"/>
      <c r="F64" s="42">
        <v>1.25</v>
      </c>
      <c r="G64" s="277"/>
      <c r="H64" s="199"/>
      <c r="I64" s="191" t="s">
        <v>574</v>
      </c>
      <c r="J64" s="191"/>
      <c r="K64" s="192"/>
      <c r="L64" s="311"/>
      <c r="M64" s="345"/>
      <c r="N64" s="345"/>
      <c r="O64" s="291"/>
      <c r="P64" s="171" t="s">
        <v>402</v>
      </c>
      <c r="Q64" s="171">
        <v>54</v>
      </c>
      <c r="R64" s="171" t="s">
        <v>453</v>
      </c>
      <c r="S64" s="171" t="s">
        <v>521</v>
      </c>
      <c r="T64" s="171" t="s">
        <v>473</v>
      </c>
      <c r="U64" s="171" t="str">
        <f t="shared" si="8"/>
        <v>6,1.2 La Empresa realiza auditoría por lo menos una vez al año</v>
      </c>
      <c r="V64" s="171">
        <f t="shared" si="9"/>
        <v>1.25</v>
      </c>
      <c r="W64" s="171">
        <f t="shared" si="10"/>
        <v>0</v>
      </c>
      <c r="X64" s="171"/>
      <c r="Y64" s="172">
        <f t="shared" si="7"/>
        <v>42916</v>
      </c>
      <c r="Z64" s="171"/>
      <c r="AA64" s="171"/>
      <c r="AB64" s="171"/>
      <c r="AC64" s="171" t="str">
        <f t="shared" si="11"/>
        <v/>
      </c>
      <c r="AD64" s="171" t="str">
        <f t="shared" si="12"/>
        <v>x</v>
      </c>
      <c r="AE64" s="171" t="str">
        <f t="shared" si="13"/>
        <v/>
      </c>
      <c r="AF64" s="171" t="str">
        <f t="shared" si="14"/>
        <v/>
      </c>
      <c r="AG64" s="173" t="str">
        <f>+IFERROR(VLOOKUP(Q64,'Plan de Acción'!A:M,8,0),"")</f>
        <v/>
      </c>
    </row>
    <row r="65" spans="1:35" ht="30" x14ac:dyDescent="0.25">
      <c r="A65" s="339"/>
      <c r="B65" s="348"/>
      <c r="C65" s="351"/>
      <c r="D65" s="4" t="s">
        <v>70</v>
      </c>
      <c r="E65" s="219"/>
      <c r="F65" s="42">
        <v>1.25</v>
      </c>
      <c r="G65" s="277"/>
      <c r="H65" s="199"/>
      <c r="I65" s="191" t="s">
        <v>574</v>
      </c>
      <c r="J65" s="191"/>
      <c r="K65" s="192"/>
      <c r="L65" s="311"/>
      <c r="M65" s="345"/>
      <c r="N65" s="345"/>
      <c r="O65" s="291"/>
      <c r="P65" s="171" t="s">
        <v>407</v>
      </c>
      <c r="Q65" s="171">
        <v>55</v>
      </c>
      <c r="R65" s="171" t="s">
        <v>453</v>
      </c>
      <c r="S65" s="171" t="s">
        <v>521</v>
      </c>
      <c r="T65" s="171" t="s">
        <v>473</v>
      </c>
      <c r="U65" s="171" t="str">
        <f t="shared" si="8"/>
        <v>6.1.3 Revisión anual por la Alta Dirección, resultados y alcance de la auditoría</v>
      </c>
      <c r="V65" s="171">
        <f t="shared" si="9"/>
        <v>1.25</v>
      </c>
      <c r="W65" s="171">
        <f t="shared" si="10"/>
        <v>0</v>
      </c>
      <c r="X65" s="171"/>
      <c r="Y65" s="172">
        <f t="shared" si="7"/>
        <v>42916</v>
      </c>
      <c r="Z65" s="171"/>
      <c r="AA65" s="171"/>
      <c r="AB65" s="171"/>
      <c r="AC65" s="171" t="str">
        <f t="shared" si="11"/>
        <v/>
      </c>
      <c r="AD65" s="171" t="str">
        <f t="shared" si="12"/>
        <v>x</v>
      </c>
      <c r="AE65" s="171" t="str">
        <f t="shared" si="13"/>
        <v/>
      </c>
      <c r="AF65" s="171" t="str">
        <f t="shared" si="14"/>
        <v/>
      </c>
      <c r="AG65" s="173" t="str">
        <f>+IFERROR(VLOOKUP(Q65,'Plan de Acción'!A:M,8,0),"")</f>
        <v/>
      </c>
    </row>
    <row r="66" spans="1:35" ht="15.75" customHeight="1" thickBot="1" x14ac:dyDescent="0.3">
      <c r="A66" s="340"/>
      <c r="B66" s="349"/>
      <c r="C66" s="352"/>
      <c r="D66" s="19" t="s">
        <v>71</v>
      </c>
      <c r="E66" s="232"/>
      <c r="F66" s="43">
        <v>1.25</v>
      </c>
      <c r="G66" s="278"/>
      <c r="H66" s="200"/>
      <c r="I66" s="194" t="s">
        <v>574</v>
      </c>
      <c r="J66" s="194"/>
      <c r="K66" s="195"/>
      <c r="L66" s="312"/>
      <c r="M66" s="346"/>
      <c r="N66" s="346"/>
      <c r="O66" s="292"/>
      <c r="P66" s="171" t="s">
        <v>411</v>
      </c>
      <c r="Q66" s="171">
        <v>56</v>
      </c>
      <c r="R66" s="171" t="s">
        <v>453</v>
      </c>
      <c r="S66" s="171" t="s">
        <v>521</v>
      </c>
      <c r="T66" s="171" t="s">
        <v>473</v>
      </c>
      <c r="U66" s="171" t="str">
        <f t="shared" si="8"/>
        <v>6.1.4 Planificación Auditorías con el COPASST</v>
      </c>
      <c r="V66" s="171">
        <f t="shared" si="9"/>
        <v>1.25</v>
      </c>
      <c r="W66" s="171">
        <f t="shared" si="10"/>
        <v>0</v>
      </c>
      <c r="X66" s="176">
        <f>+SUM(W63:W66)/SUM(V63:V66)</f>
        <v>0</v>
      </c>
      <c r="Y66" s="172">
        <f t="shared" si="7"/>
        <v>42916</v>
      </c>
      <c r="Z66" s="176">
        <f>+IF(SUM(W63:W66)/SUM(V63:V66)&lt;=60%,SUM(W63:W66)/SUM(V63:V66),"-")</f>
        <v>0</v>
      </c>
      <c r="AA66" s="176" t="str">
        <f>+IF(SUM(W63:W66)/SUM(V63:V66)&gt;85%,SUM(W63:W66)/SUM(V63:V66),"-")</f>
        <v>-</v>
      </c>
      <c r="AB66" s="176" t="str">
        <f>+IF(AND(Z66="-",AA66="-"),SUM(W63:W66)/SUM(V63:V66),"-")</f>
        <v>-</v>
      </c>
      <c r="AC66" s="171" t="str">
        <f t="shared" si="11"/>
        <v/>
      </c>
      <c r="AD66" s="171" t="str">
        <f t="shared" si="12"/>
        <v>x</v>
      </c>
      <c r="AE66" s="171" t="str">
        <f t="shared" si="13"/>
        <v/>
      </c>
      <c r="AF66" s="171" t="str">
        <f t="shared" si="14"/>
        <v/>
      </c>
      <c r="AG66" s="173" t="str">
        <f>+IFERROR(VLOOKUP(Q66,'Plan de Acción'!A:M,8,0),"")</f>
        <v/>
      </c>
    </row>
    <row r="67" spans="1:35" ht="30" x14ac:dyDescent="0.25">
      <c r="A67" s="293" t="s">
        <v>108</v>
      </c>
      <c r="B67" s="296" t="s">
        <v>104</v>
      </c>
      <c r="C67" s="299" t="s">
        <v>84</v>
      </c>
      <c r="D67" s="18" t="s">
        <v>73</v>
      </c>
      <c r="E67" s="230"/>
      <c r="F67" s="135">
        <v>2.5</v>
      </c>
      <c r="G67" s="330">
        <v>10</v>
      </c>
      <c r="H67" s="201"/>
      <c r="I67" s="188" t="s">
        <v>574</v>
      </c>
      <c r="J67" s="188"/>
      <c r="K67" s="189"/>
      <c r="L67" s="341">
        <f>+COUNTA(J67:J70,H67:H70)*2.5</f>
        <v>0</v>
      </c>
      <c r="M67" s="344">
        <f>L67/G67</f>
        <v>0</v>
      </c>
      <c r="N67" s="344">
        <f>L67/G67</f>
        <v>0</v>
      </c>
      <c r="O67" s="290">
        <f>L67/G67</f>
        <v>0</v>
      </c>
      <c r="P67" s="171" t="s">
        <v>418</v>
      </c>
      <c r="Q67" s="171">
        <v>57</v>
      </c>
      <c r="R67" s="171" t="s">
        <v>454</v>
      </c>
      <c r="S67" s="171" t="s">
        <v>522</v>
      </c>
      <c r="T67" s="171" t="s">
        <v>84</v>
      </c>
      <c r="U67" s="171" t="str">
        <f t="shared" si="8"/>
        <v>7.1.1 Definir acciones de Promoción y Prevención con base en resultados del SG SST</v>
      </c>
      <c r="V67" s="171">
        <f t="shared" si="9"/>
        <v>2.5</v>
      </c>
      <c r="W67" s="171">
        <f t="shared" si="10"/>
        <v>0</v>
      </c>
      <c r="X67" s="171"/>
      <c r="Y67" s="172">
        <f t="shared" si="7"/>
        <v>42916</v>
      </c>
      <c r="Z67" s="171"/>
      <c r="AA67" s="171"/>
      <c r="AB67" s="171"/>
      <c r="AC67" s="171" t="str">
        <f t="shared" si="11"/>
        <v/>
      </c>
      <c r="AD67" s="171" t="str">
        <f t="shared" si="12"/>
        <v>x</v>
      </c>
      <c r="AE67" s="171" t="str">
        <f t="shared" si="13"/>
        <v/>
      </c>
      <c r="AF67" s="171" t="str">
        <f t="shared" si="14"/>
        <v/>
      </c>
      <c r="AG67" s="173" t="str">
        <f>+IFERROR(VLOOKUP(Q67,'Plan de Acción'!A:M,8,0),"")</f>
        <v/>
      </c>
    </row>
    <row r="68" spans="1:35" ht="15" customHeight="1" x14ac:dyDescent="0.25">
      <c r="A68" s="294"/>
      <c r="B68" s="297"/>
      <c r="C68" s="274"/>
      <c r="D68" s="4" t="s">
        <v>74</v>
      </c>
      <c r="E68" s="219"/>
      <c r="F68" s="136">
        <v>2.5</v>
      </c>
      <c r="G68" s="334"/>
      <c r="H68" s="199"/>
      <c r="I68" s="191" t="s">
        <v>574</v>
      </c>
      <c r="J68" s="191"/>
      <c r="K68" s="192"/>
      <c r="L68" s="342"/>
      <c r="M68" s="345"/>
      <c r="N68" s="345"/>
      <c r="O68" s="291"/>
      <c r="P68" s="171" t="s">
        <v>423</v>
      </c>
      <c r="Q68" s="171">
        <v>58</v>
      </c>
      <c r="R68" s="171" t="s">
        <v>454</v>
      </c>
      <c r="S68" s="171" t="s">
        <v>522</v>
      </c>
      <c r="T68" s="171" t="s">
        <v>84</v>
      </c>
      <c r="U68" s="171" t="str">
        <f t="shared" si="8"/>
        <v>7.1.2 Toma de Medidas Correctivas, Preventivas y De Mejora</v>
      </c>
      <c r="V68" s="171">
        <f t="shared" si="9"/>
        <v>2.5</v>
      </c>
      <c r="W68" s="171">
        <f t="shared" si="10"/>
        <v>0</v>
      </c>
      <c r="X68" s="171"/>
      <c r="Y68" s="172">
        <f t="shared" si="7"/>
        <v>42916</v>
      </c>
      <c r="Z68" s="171"/>
      <c r="AA68" s="171"/>
      <c r="AB68" s="171"/>
      <c r="AC68" s="171" t="str">
        <f t="shared" si="11"/>
        <v/>
      </c>
      <c r="AD68" s="171" t="str">
        <f t="shared" si="12"/>
        <v>x</v>
      </c>
      <c r="AE68" s="171" t="str">
        <f t="shared" si="13"/>
        <v/>
      </c>
      <c r="AF68" s="171" t="str">
        <f t="shared" si="14"/>
        <v/>
      </c>
      <c r="AG68" s="173" t="str">
        <f>+IFERROR(VLOOKUP(Q68,'Plan de Acción'!A:M,8,0),"")</f>
        <v/>
      </c>
    </row>
    <row r="69" spans="1:35" ht="45" x14ac:dyDescent="0.25">
      <c r="A69" s="294"/>
      <c r="B69" s="297"/>
      <c r="C69" s="274"/>
      <c r="D69" s="4" t="s">
        <v>75</v>
      </c>
      <c r="E69" s="219"/>
      <c r="F69" s="136">
        <v>2.5</v>
      </c>
      <c r="G69" s="334"/>
      <c r="H69" s="199"/>
      <c r="I69" s="191" t="s">
        <v>574</v>
      </c>
      <c r="J69" s="191"/>
      <c r="K69" s="192"/>
      <c r="L69" s="342"/>
      <c r="M69" s="345"/>
      <c r="N69" s="345"/>
      <c r="O69" s="291"/>
      <c r="P69" s="171" t="s">
        <v>428</v>
      </c>
      <c r="Q69" s="171">
        <v>59</v>
      </c>
      <c r="R69" s="171" t="s">
        <v>454</v>
      </c>
      <c r="S69" s="171" t="s">
        <v>522</v>
      </c>
      <c r="T69" s="171" t="s">
        <v>84</v>
      </c>
      <c r="U69" s="171" t="str">
        <f t="shared" si="8"/>
        <v>7.1.3 Ejecución de Acciones Correctivas, Preventivas y De Mejora de la Investigación de Incidentes, Accidentes de Trabajo y Enfermedad Laboral</v>
      </c>
      <c r="V69" s="171">
        <f t="shared" si="9"/>
        <v>2.5</v>
      </c>
      <c r="W69" s="171">
        <f t="shared" si="10"/>
        <v>0</v>
      </c>
      <c r="X69" s="171"/>
      <c r="Y69" s="172">
        <f t="shared" si="7"/>
        <v>42916</v>
      </c>
      <c r="Z69" s="171"/>
      <c r="AA69" s="171"/>
      <c r="AB69" s="171"/>
      <c r="AC69" s="171" t="str">
        <f t="shared" si="11"/>
        <v/>
      </c>
      <c r="AD69" s="171" t="str">
        <f t="shared" si="12"/>
        <v>x</v>
      </c>
      <c r="AE69" s="171" t="str">
        <f t="shared" si="13"/>
        <v/>
      </c>
      <c r="AF69" s="171" t="str">
        <f t="shared" si="14"/>
        <v/>
      </c>
      <c r="AG69" s="173" t="str">
        <f>+IFERROR(VLOOKUP(Q69,'Plan de Acción'!A:M,8,0),"")</f>
        <v/>
      </c>
    </row>
    <row r="70" spans="1:35" ht="30.75" thickBot="1" x14ac:dyDescent="0.3">
      <c r="A70" s="295"/>
      <c r="B70" s="298"/>
      <c r="C70" s="275"/>
      <c r="D70" s="19" t="s">
        <v>76</v>
      </c>
      <c r="E70" s="232"/>
      <c r="F70" s="137">
        <v>2.5</v>
      </c>
      <c r="G70" s="331"/>
      <c r="H70" s="200"/>
      <c r="I70" s="194" t="s">
        <v>574</v>
      </c>
      <c r="J70" s="194"/>
      <c r="K70" s="195"/>
      <c r="L70" s="343"/>
      <c r="M70" s="346"/>
      <c r="N70" s="346"/>
      <c r="O70" s="292"/>
      <c r="P70" s="171" t="s">
        <v>433</v>
      </c>
      <c r="Q70" s="171">
        <v>60</v>
      </c>
      <c r="R70" s="171" t="s">
        <v>454</v>
      </c>
      <c r="S70" s="171" t="s">
        <v>522</v>
      </c>
      <c r="T70" s="171" t="s">
        <v>84</v>
      </c>
      <c r="U70" s="171" t="str">
        <f t="shared" si="8"/>
        <v>7.1.4 Implementar medidas y acciones correctivas de autoridades y ARL</v>
      </c>
      <c r="V70" s="171">
        <f t="shared" si="9"/>
        <v>2.5</v>
      </c>
      <c r="W70" s="171">
        <f t="shared" si="10"/>
        <v>0</v>
      </c>
      <c r="X70" s="176">
        <f>+SUM(W67:W70)/SUM(V67:V70)</f>
        <v>0</v>
      </c>
      <c r="Y70" s="172">
        <f t="shared" si="7"/>
        <v>42916</v>
      </c>
      <c r="Z70" s="176">
        <f>+IF(SUM(W67:W70)/SUM(V67:V70)&lt;=60%,SUM(W67:W70)/SUM(V67:V70),"-")</f>
        <v>0</v>
      </c>
      <c r="AA70" s="176" t="str">
        <f>+IF(SUM(W67:W70)/SUM(V67:V70)&gt;85%,SUM(W67:W70)/SUM(V67:V70),"-")</f>
        <v>-</v>
      </c>
      <c r="AB70" s="176" t="str">
        <f>+IF(AND(Z70="-",AA70="-"),SUM(W67:W70)/SUM(V67:V70),"-")</f>
        <v>-</v>
      </c>
      <c r="AC70" s="171" t="str">
        <f t="shared" si="11"/>
        <v/>
      </c>
      <c r="AD70" s="171" t="str">
        <f t="shared" si="12"/>
        <v>x</v>
      </c>
      <c r="AE70" s="171" t="str">
        <f t="shared" si="13"/>
        <v/>
      </c>
      <c r="AF70" s="171" t="str">
        <f t="shared" si="14"/>
        <v/>
      </c>
      <c r="AG70" s="173" t="str">
        <f>+IFERROR(VLOOKUP(Q70,'Plan de Acción'!A:M,8,0),"")</f>
        <v/>
      </c>
    </row>
    <row r="71" spans="1:35" ht="21.75" customHeight="1" thickBot="1" x14ac:dyDescent="0.4">
      <c r="A71" s="259" t="s">
        <v>93</v>
      </c>
      <c r="B71" s="260"/>
      <c r="C71" s="260"/>
      <c r="D71" s="238" t="s">
        <v>569</v>
      </c>
      <c r="E71" s="122"/>
      <c r="F71" s="123"/>
      <c r="G71" s="38">
        <f>SUM(G11:G70)</f>
        <v>100</v>
      </c>
      <c r="H71" s="261" t="s">
        <v>92</v>
      </c>
      <c r="I71" s="262"/>
      <c r="J71" s="262"/>
      <c r="K71" s="263"/>
      <c r="L71" s="20">
        <f>SUM(L11:L70)</f>
        <v>70</v>
      </c>
      <c r="M71" s="177">
        <f>L71/G71</f>
        <v>0.7</v>
      </c>
      <c r="P71" s="171"/>
      <c r="Q71" s="171"/>
      <c r="R71" s="171"/>
      <c r="S71" s="171"/>
      <c r="T71" s="171"/>
      <c r="U71" s="171"/>
      <c r="V71" s="171"/>
      <c r="W71" s="171"/>
      <c r="X71" s="171"/>
      <c r="Y71" s="172">
        <f t="shared" si="7"/>
        <v>42916</v>
      </c>
      <c r="Z71" s="171"/>
      <c r="AA71" s="171"/>
      <c r="AB71" s="171"/>
      <c r="AC71" s="171" t="s">
        <v>495</v>
      </c>
      <c r="AD71" s="171" t="s">
        <v>495</v>
      </c>
      <c r="AE71" s="171" t="s">
        <v>495</v>
      </c>
      <c r="AF71" s="171" t="s">
        <v>495</v>
      </c>
      <c r="AG71" s="173" t="str">
        <f>+IFERROR(VLOOKUP(Q71,'Plan de Acción'!A:M,8,0),"")</f>
        <v/>
      </c>
    </row>
    <row r="72" spans="1:35" ht="33.75" customHeight="1" thickBot="1" x14ac:dyDescent="0.35">
      <c r="A72" s="129"/>
      <c r="B72" s="130"/>
      <c r="C72" s="130"/>
      <c r="D72" s="131"/>
      <c r="E72" s="132"/>
      <c r="F72" s="132"/>
      <c r="G72" s="133"/>
      <c r="H72" s="134"/>
      <c r="I72" s="134"/>
      <c r="J72" s="134"/>
      <c r="K72" s="134"/>
      <c r="L72" s="178" t="str">
        <f>IF(L71=0,"",+IF(L71/G71&lt;=60%,"Critica",IF(L71/G71&gt;85%,"Aceptable","Moderadamente Aceptable")))</f>
        <v>Moderadamente Aceptable</v>
      </c>
      <c r="M72" s="179"/>
      <c r="N72" s="179"/>
      <c r="O72" s="179"/>
      <c r="P72" s="171"/>
      <c r="Q72" s="171"/>
      <c r="R72" s="171"/>
      <c r="S72" s="171"/>
      <c r="T72" s="171"/>
      <c r="U72" s="171"/>
      <c r="V72" s="171"/>
      <c r="W72" s="171"/>
      <c r="X72" s="171"/>
      <c r="Y72" s="172"/>
      <c r="Z72" s="171"/>
      <c r="AA72" s="171"/>
      <c r="AB72" s="171"/>
      <c r="AC72" s="171"/>
      <c r="AD72" s="171"/>
      <c r="AE72" s="171"/>
      <c r="AF72" s="171"/>
      <c r="AG72" s="173" t="str">
        <f>+IFERROR(VLOOKUP(Q72,'Plan de Acción'!A:M,8,0),"")</f>
        <v/>
      </c>
    </row>
    <row r="73" spans="1:35" x14ac:dyDescent="0.25">
      <c r="A73" s="300" t="s">
        <v>94</v>
      </c>
      <c r="B73" s="301"/>
      <c r="C73" s="301"/>
      <c r="D73" s="301"/>
      <c r="E73" s="301"/>
      <c r="F73" s="301"/>
      <c r="G73" s="301"/>
      <c r="H73" s="301"/>
      <c r="I73" s="301"/>
      <c r="J73" s="301"/>
      <c r="K73" s="301"/>
      <c r="L73" s="302"/>
      <c r="P73" s="171"/>
      <c r="Q73" s="171"/>
      <c r="R73" s="171"/>
      <c r="S73" s="171"/>
      <c r="T73" s="171"/>
      <c r="U73" s="171"/>
      <c r="V73" s="171"/>
      <c r="W73" s="171"/>
      <c r="X73" s="171"/>
      <c r="Y73" s="172"/>
      <c r="Z73" s="171"/>
      <c r="AA73" s="171"/>
      <c r="AB73" s="171"/>
      <c r="AC73" s="171"/>
      <c r="AD73" s="171"/>
      <c r="AE73" s="171"/>
      <c r="AF73" s="171"/>
      <c r="AG73" s="173" t="str">
        <f>+IFERROR(VLOOKUP(Q73,'Plan de Acción'!A:M,8,0),"")</f>
        <v/>
      </c>
    </row>
    <row r="74" spans="1:35" ht="18" customHeight="1" thickBot="1" x14ac:dyDescent="0.3">
      <c r="A74" s="303" t="s">
        <v>95</v>
      </c>
      <c r="B74" s="304"/>
      <c r="C74" s="304"/>
      <c r="D74" s="304"/>
      <c r="E74" s="304"/>
      <c r="F74" s="304"/>
      <c r="G74" s="304"/>
      <c r="H74" s="304"/>
      <c r="I74" s="304"/>
      <c r="J74" s="304"/>
      <c r="K74" s="304"/>
      <c r="L74" s="305"/>
      <c r="P74" s="171"/>
      <c r="Q74" s="171"/>
      <c r="R74" s="171"/>
      <c r="S74" s="171"/>
      <c r="T74" s="171"/>
      <c r="U74" s="171"/>
      <c r="V74" s="171"/>
      <c r="W74" s="171"/>
      <c r="X74" s="171"/>
      <c r="Y74" s="172"/>
      <c r="Z74" s="171"/>
      <c r="AA74" s="171"/>
      <c r="AB74" s="171"/>
      <c r="AC74" s="171"/>
      <c r="AD74" s="171"/>
      <c r="AE74" s="171"/>
      <c r="AF74" s="171"/>
      <c r="AG74" s="173" t="str">
        <f>+IFERROR(VLOOKUP(Q74,'Plan de Acción'!A:M,8,0),"")</f>
        <v/>
      </c>
    </row>
    <row r="75" spans="1:35" s="24" customFormat="1" ht="59.25" customHeight="1" thickBot="1" x14ac:dyDescent="0.3">
      <c r="A75" s="21" t="s">
        <v>96</v>
      </c>
      <c r="B75" s="22"/>
      <c r="C75" s="22"/>
      <c r="D75" s="23"/>
      <c r="E75" s="22"/>
      <c r="F75" s="21"/>
      <c r="G75" s="22" t="s">
        <v>97</v>
      </c>
      <c r="H75" s="36"/>
      <c r="I75" s="22"/>
      <c r="J75" s="22"/>
      <c r="K75" s="22"/>
      <c r="L75" s="180"/>
      <c r="M75" s="181"/>
      <c r="N75" s="181"/>
      <c r="O75" s="181"/>
      <c r="P75" s="182"/>
      <c r="Q75" s="182"/>
      <c r="R75" s="182"/>
      <c r="S75" s="182"/>
      <c r="T75" s="182"/>
      <c r="U75" s="182"/>
      <c r="V75" s="171"/>
      <c r="W75" s="171"/>
      <c r="X75" s="171"/>
      <c r="Y75" s="172"/>
      <c r="Z75" s="182"/>
      <c r="AA75" s="182"/>
      <c r="AB75" s="182"/>
      <c r="AC75" s="171"/>
      <c r="AD75" s="171"/>
      <c r="AE75" s="171"/>
      <c r="AF75" s="171"/>
      <c r="AG75" s="173" t="str">
        <f>+IFERROR(VLOOKUP(Q75,'Plan de Acción'!A:M,8,0),"")</f>
        <v/>
      </c>
      <c r="AH75" s="181"/>
      <c r="AI75" s="181"/>
    </row>
    <row r="76" spans="1:35" s="24" customFormat="1" ht="27" customHeight="1" x14ac:dyDescent="0.25">
      <c r="A76" s="51"/>
      <c r="B76" s="51"/>
      <c r="C76" s="51"/>
      <c r="D76" s="51"/>
      <c r="E76" s="51"/>
      <c r="F76" s="51"/>
      <c r="G76" s="51"/>
      <c r="H76" s="52"/>
      <c r="I76" s="51"/>
      <c r="J76" s="51"/>
      <c r="K76" s="51"/>
      <c r="L76" s="182"/>
      <c r="M76" s="181"/>
      <c r="N76" s="181"/>
      <c r="O76" s="181"/>
      <c r="P76" s="182"/>
      <c r="Q76" s="182"/>
      <c r="R76" s="182"/>
      <c r="S76" s="182"/>
      <c r="T76" s="182"/>
      <c r="U76" s="182"/>
      <c r="V76" s="182"/>
      <c r="W76" s="182"/>
      <c r="X76" s="182"/>
      <c r="Y76" s="183"/>
      <c r="Z76" s="182"/>
      <c r="AA76" s="182"/>
      <c r="AB76" s="182"/>
      <c r="AC76" s="182"/>
      <c r="AD76" s="182"/>
      <c r="AE76" s="182"/>
      <c r="AF76" s="182"/>
      <c r="AG76" s="182"/>
      <c r="AH76" s="181"/>
      <c r="AI76" s="181"/>
    </row>
    <row r="77" spans="1:35" ht="15.75" thickBot="1" x14ac:dyDescent="0.3">
      <c r="P77" s="171"/>
      <c r="Q77" s="171"/>
      <c r="R77" s="171"/>
      <c r="S77" s="171"/>
      <c r="T77" s="171"/>
      <c r="U77" s="171"/>
      <c r="V77" s="171"/>
      <c r="W77" s="171"/>
      <c r="X77" s="171"/>
      <c r="Y77" s="172"/>
      <c r="Z77" s="171"/>
      <c r="AA77" s="171"/>
      <c r="AB77" s="171"/>
      <c r="AC77" s="171"/>
      <c r="AD77" s="171"/>
      <c r="AE77" s="171"/>
      <c r="AF77" s="171"/>
      <c r="AG77" s="171"/>
    </row>
    <row r="78" spans="1:35" ht="23.25" x14ac:dyDescent="0.25">
      <c r="C78" s="53" t="s">
        <v>117</v>
      </c>
      <c r="D78" s="54"/>
      <c r="E78" s="54"/>
      <c r="F78" s="54"/>
      <c r="G78" s="54"/>
      <c r="H78" s="55"/>
      <c r="I78" s="56"/>
      <c r="P78" s="171"/>
      <c r="Q78" s="171"/>
      <c r="R78" s="171"/>
      <c r="S78" s="171"/>
      <c r="T78" s="171"/>
      <c r="U78" s="171"/>
      <c r="V78" s="171"/>
      <c r="W78" s="171"/>
      <c r="X78" s="171"/>
      <c r="Y78" s="172"/>
      <c r="Z78" s="171"/>
      <c r="AA78" s="171"/>
      <c r="AB78" s="171"/>
      <c r="AC78" s="171"/>
      <c r="AD78" s="171"/>
      <c r="AE78" s="171"/>
      <c r="AF78" s="171"/>
      <c r="AG78" s="171"/>
    </row>
    <row r="79" spans="1:35" ht="23.25" x14ac:dyDescent="0.25">
      <c r="C79" s="57" t="s">
        <v>112</v>
      </c>
      <c r="D79" s="58"/>
      <c r="E79" s="58"/>
      <c r="F79" s="58"/>
      <c r="G79" s="58"/>
      <c r="H79" s="59"/>
      <c r="I79" s="60"/>
      <c r="P79" s="171"/>
      <c r="Q79" s="171"/>
      <c r="R79" s="171"/>
      <c r="S79" s="171"/>
      <c r="T79" s="171"/>
      <c r="U79" s="171"/>
      <c r="V79" s="171"/>
      <c r="W79" s="171"/>
      <c r="X79" s="171"/>
      <c r="Y79" s="172"/>
      <c r="Z79" s="171"/>
      <c r="AA79" s="171"/>
      <c r="AB79" s="171"/>
      <c r="AC79" s="171"/>
      <c r="AD79" s="171"/>
      <c r="AE79" s="171"/>
      <c r="AF79" s="171"/>
      <c r="AG79" s="171"/>
    </row>
    <row r="80" spans="1:35" ht="24" thickBot="1" x14ac:dyDescent="0.3">
      <c r="C80" s="61" t="s">
        <v>113</v>
      </c>
      <c r="D80" s="62"/>
      <c r="E80" s="62"/>
      <c r="F80" s="62"/>
      <c r="G80" s="62"/>
      <c r="H80" s="63"/>
      <c r="I80" s="64"/>
      <c r="P80" s="171"/>
      <c r="Q80" s="171"/>
      <c r="R80" s="171"/>
      <c r="S80" s="171"/>
      <c r="T80" s="171"/>
      <c r="U80" s="171"/>
      <c r="V80" s="171"/>
      <c r="W80" s="171"/>
      <c r="X80" s="171"/>
      <c r="Y80" s="172"/>
      <c r="Z80" s="171"/>
      <c r="AA80" s="171"/>
      <c r="AB80" s="171"/>
      <c r="AC80" s="171"/>
      <c r="AD80" s="171"/>
      <c r="AE80" s="171"/>
      <c r="AF80" s="171"/>
      <c r="AG80" s="171"/>
    </row>
    <row r="81" spans="3:33" ht="15.75" thickBot="1" x14ac:dyDescent="0.3">
      <c r="P81" s="171"/>
      <c r="Q81" s="171"/>
      <c r="R81" s="171"/>
      <c r="S81" s="171"/>
      <c r="T81" s="171"/>
      <c r="U81" s="171"/>
      <c r="V81" s="171"/>
      <c r="W81" s="171"/>
      <c r="X81" s="171"/>
      <c r="Y81" s="172"/>
      <c r="Z81" s="171"/>
      <c r="AA81" s="171"/>
      <c r="AB81" s="171"/>
      <c r="AC81" s="171"/>
      <c r="AD81" s="171"/>
      <c r="AE81" s="171"/>
      <c r="AF81" s="171"/>
      <c r="AG81" s="171"/>
    </row>
    <row r="82" spans="3:33" ht="23.25" x14ac:dyDescent="0.25">
      <c r="C82" s="65" t="s">
        <v>118</v>
      </c>
      <c r="D82" s="66"/>
      <c r="E82" s="66"/>
      <c r="F82" s="66"/>
      <c r="G82" s="66"/>
      <c r="H82" s="67"/>
      <c r="I82" s="68"/>
      <c r="P82" s="171"/>
      <c r="Q82" s="171"/>
      <c r="R82" s="171"/>
      <c r="S82" s="171"/>
      <c r="T82" s="171"/>
      <c r="U82" s="171"/>
      <c r="V82" s="171"/>
      <c r="W82" s="171"/>
      <c r="X82" s="171"/>
      <c r="Y82" s="172"/>
      <c r="Z82" s="171"/>
      <c r="AA82" s="171"/>
      <c r="AB82" s="171"/>
      <c r="AC82" s="171"/>
      <c r="AD82" s="171"/>
      <c r="AE82" s="171"/>
      <c r="AF82" s="171"/>
      <c r="AG82" s="171"/>
    </row>
    <row r="83" spans="3:33" ht="23.25" x14ac:dyDescent="0.25">
      <c r="C83" s="69" t="s">
        <v>114</v>
      </c>
      <c r="D83" s="70"/>
      <c r="E83" s="70"/>
      <c r="F83" s="70"/>
      <c r="G83" s="70"/>
      <c r="H83" s="71"/>
      <c r="I83" s="72"/>
      <c r="P83" s="171"/>
      <c r="Q83" s="171"/>
      <c r="R83" s="171"/>
      <c r="S83" s="171"/>
      <c r="T83" s="171"/>
      <c r="U83" s="171"/>
      <c r="V83" s="171"/>
      <c r="W83" s="171"/>
      <c r="X83" s="171"/>
      <c r="Y83" s="172"/>
      <c r="Z83" s="171"/>
      <c r="AA83" s="171"/>
      <c r="AB83" s="171"/>
      <c r="AC83" s="171"/>
      <c r="AD83" s="171"/>
      <c r="AE83" s="171"/>
      <c r="AF83" s="171"/>
      <c r="AG83" s="171"/>
    </row>
    <row r="84" spans="3:33" ht="23.25" x14ac:dyDescent="0.25">
      <c r="C84" s="69" t="s">
        <v>115</v>
      </c>
      <c r="D84" s="70"/>
      <c r="E84" s="70"/>
      <c r="F84" s="70"/>
      <c r="G84" s="70"/>
      <c r="H84" s="71"/>
      <c r="I84" s="72"/>
      <c r="P84" s="171"/>
      <c r="Q84" s="171"/>
      <c r="R84" s="171"/>
      <c r="S84" s="171"/>
      <c r="T84" s="171"/>
      <c r="U84" s="171"/>
      <c r="V84" s="171"/>
      <c r="W84" s="171"/>
      <c r="X84" s="171"/>
      <c r="Y84" s="172"/>
      <c r="Z84" s="171"/>
      <c r="AA84" s="171"/>
      <c r="AB84" s="171"/>
      <c r="AC84" s="171"/>
      <c r="AD84" s="171"/>
      <c r="AE84" s="171"/>
      <c r="AF84" s="171"/>
      <c r="AG84" s="171"/>
    </row>
    <row r="85" spans="3:33" ht="24" thickBot="1" x14ac:dyDescent="0.3">
      <c r="C85" s="73" t="s">
        <v>116</v>
      </c>
      <c r="D85" s="74"/>
      <c r="E85" s="74"/>
      <c r="F85" s="74"/>
      <c r="G85" s="74"/>
      <c r="H85" s="75"/>
      <c r="I85" s="76"/>
      <c r="P85" s="171"/>
      <c r="Q85" s="171"/>
      <c r="R85" s="171"/>
      <c r="S85" s="171"/>
      <c r="T85" s="171"/>
      <c r="U85" s="171"/>
      <c r="V85" s="171"/>
      <c r="W85" s="171"/>
      <c r="X85" s="171"/>
      <c r="Y85" s="172"/>
      <c r="Z85" s="171"/>
      <c r="AA85" s="171"/>
      <c r="AB85" s="171"/>
      <c r="AC85" s="171"/>
      <c r="AD85" s="171"/>
      <c r="AE85" s="171"/>
      <c r="AF85" s="171"/>
      <c r="AG85" s="171"/>
    </row>
    <row r="86" spans="3:33" ht="15.75" thickBot="1" x14ac:dyDescent="0.3">
      <c r="P86" s="171"/>
      <c r="Q86" s="171"/>
      <c r="R86" s="171"/>
      <c r="S86" s="171"/>
      <c r="T86" s="171"/>
      <c r="U86" s="171"/>
      <c r="V86" s="171"/>
      <c r="W86" s="171"/>
      <c r="X86" s="171"/>
      <c r="Y86" s="172"/>
      <c r="Z86" s="171"/>
      <c r="AA86" s="171"/>
      <c r="AB86" s="171"/>
      <c r="AC86" s="171"/>
      <c r="AD86" s="171"/>
      <c r="AE86" s="171"/>
      <c r="AF86" s="171"/>
      <c r="AG86" s="171"/>
    </row>
    <row r="87" spans="3:33" ht="23.25" x14ac:dyDescent="0.25">
      <c r="C87" s="77" t="s">
        <v>122</v>
      </c>
      <c r="D87" s="87"/>
      <c r="E87" s="87"/>
      <c r="F87" s="78"/>
      <c r="G87" s="78"/>
      <c r="H87" s="79"/>
      <c r="I87" s="80"/>
      <c r="P87" s="171"/>
      <c r="Q87" s="171"/>
      <c r="R87" s="171"/>
      <c r="S87" s="171"/>
      <c r="T87" s="171"/>
      <c r="U87" s="171"/>
      <c r="V87" s="171"/>
      <c r="W87" s="171"/>
      <c r="X87" s="171"/>
      <c r="Y87" s="172"/>
      <c r="Z87" s="171"/>
      <c r="AA87" s="171"/>
      <c r="AB87" s="171"/>
      <c r="AC87" s="171"/>
      <c r="AD87" s="171"/>
      <c r="AE87" s="171"/>
      <c r="AF87" s="171"/>
      <c r="AG87" s="171"/>
    </row>
    <row r="88" spans="3:33" ht="23.25" x14ac:dyDescent="0.25">
      <c r="C88" s="88" t="s">
        <v>119</v>
      </c>
      <c r="D88" s="89"/>
      <c r="E88" s="89"/>
      <c r="F88" s="81"/>
      <c r="G88" s="81"/>
      <c r="H88" s="82"/>
      <c r="I88" s="83"/>
      <c r="P88" s="171"/>
      <c r="Q88" s="171"/>
      <c r="R88" s="171"/>
      <c r="S88" s="171"/>
      <c r="T88" s="171"/>
      <c r="U88" s="171"/>
      <c r="V88" s="171"/>
      <c r="W88" s="171"/>
      <c r="X88" s="171"/>
      <c r="Y88" s="172"/>
      <c r="Z88" s="171"/>
      <c r="AA88" s="171"/>
      <c r="AB88" s="171"/>
      <c r="AC88" s="171"/>
      <c r="AD88" s="171"/>
      <c r="AE88" s="171"/>
      <c r="AF88" s="171"/>
      <c r="AG88" s="171"/>
    </row>
    <row r="89" spans="3:33" ht="23.25" x14ac:dyDescent="0.25">
      <c r="C89" s="88" t="s">
        <v>120</v>
      </c>
      <c r="D89" s="89"/>
      <c r="E89" s="89"/>
      <c r="F89" s="81"/>
      <c r="G89" s="81"/>
      <c r="H89" s="82"/>
      <c r="I89" s="83"/>
      <c r="P89" s="171"/>
      <c r="Q89" s="171"/>
      <c r="R89" s="171"/>
      <c r="S89" s="171"/>
      <c r="T89" s="171"/>
      <c r="U89" s="171"/>
      <c r="V89" s="171"/>
      <c r="W89" s="171"/>
      <c r="X89" s="171"/>
      <c r="Y89" s="172"/>
      <c r="Z89" s="171"/>
      <c r="AA89" s="171"/>
      <c r="AB89" s="171"/>
      <c r="AC89" s="171"/>
      <c r="AD89" s="171"/>
      <c r="AE89" s="171"/>
      <c r="AF89" s="171"/>
      <c r="AG89" s="171"/>
    </row>
    <row r="90" spans="3:33" ht="24" thickBot="1" x14ac:dyDescent="0.3">
      <c r="C90" s="90" t="s">
        <v>121</v>
      </c>
      <c r="D90" s="91"/>
      <c r="E90" s="91"/>
      <c r="F90" s="84"/>
      <c r="G90" s="84"/>
      <c r="H90" s="85"/>
      <c r="I90" s="86"/>
      <c r="P90" s="171"/>
      <c r="Q90" s="171"/>
      <c r="R90" s="171"/>
      <c r="S90" s="171"/>
      <c r="T90" s="171"/>
      <c r="U90" s="171"/>
      <c r="V90" s="171"/>
      <c r="W90" s="171"/>
      <c r="X90" s="171"/>
      <c r="Y90" s="172"/>
      <c r="Z90" s="171"/>
      <c r="AA90" s="171"/>
      <c r="AB90" s="171"/>
      <c r="AC90" s="171"/>
      <c r="AD90" s="171"/>
      <c r="AE90" s="171"/>
      <c r="AF90" s="171"/>
      <c r="AG90" s="171"/>
    </row>
    <row r="91" spans="3:33" x14ac:dyDescent="0.25">
      <c r="P91" s="171"/>
      <c r="Q91" s="171"/>
      <c r="R91" s="171"/>
      <c r="S91" s="171"/>
      <c r="T91" s="171"/>
      <c r="U91" s="171"/>
      <c r="V91" s="171"/>
      <c r="W91" s="171"/>
      <c r="X91" s="171"/>
      <c r="Y91" s="172"/>
      <c r="Z91" s="171"/>
      <c r="AA91" s="171"/>
      <c r="AB91" s="171"/>
      <c r="AC91" s="171"/>
      <c r="AD91" s="171"/>
      <c r="AE91" s="171"/>
      <c r="AF91" s="171"/>
      <c r="AG91" s="171"/>
    </row>
    <row r="92" spans="3:33" ht="33.75" customHeight="1" x14ac:dyDescent="0.25">
      <c r="E92" s="252" t="s">
        <v>506</v>
      </c>
      <c r="F92" s="253"/>
      <c r="G92" s="153" t="s">
        <v>504</v>
      </c>
      <c r="H92" s="153" t="s">
        <v>505</v>
      </c>
      <c r="I92" s="153" t="s">
        <v>511</v>
      </c>
      <c r="P92" s="171"/>
      <c r="Q92" s="171"/>
      <c r="R92" s="171"/>
      <c r="S92" s="171"/>
      <c r="T92" s="171"/>
      <c r="U92" s="171"/>
      <c r="V92" s="171"/>
      <c r="W92" s="171"/>
      <c r="X92" s="171"/>
      <c r="Y92" s="172"/>
      <c r="Z92" s="171"/>
      <c r="AA92" s="171"/>
      <c r="AB92" s="171"/>
      <c r="AC92" s="171"/>
      <c r="AD92" s="171"/>
      <c r="AE92" s="171"/>
      <c r="AF92" s="171"/>
      <c r="AG92" s="171"/>
    </row>
    <row r="93" spans="3:33" x14ac:dyDescent="0.25">
      <c r="E93" s="251" t="s">
        <v>507</v>
      </c>
      <c r="F93" s="251"/>
      <c r="G93" s="148" t="str">
        <f>+IF(I100="","",I100)</f>
        <v/>
      </c>
      <c r="H93" s="212"/>
      <c r="I93" s="212"/>
      <c r="P93" s="171"/>
      <c r="Q93" s="171"/>
      <c r="R93" s="171"/>
      <c r="S93" s="171"/>
      <c r="T93" s="171"/>
      <c r="U93" s="171"/>
      <c r="V93" s="171"/>
      <c r="W93" s="171"/>
      <c r="X93" s="171"/>
      <c r="Y93" s="172"/>
      <c r="Z93" s="171"/>
      <c r="AA93" s="171"/>
      <c r="AB93" s="171"/>
      <c r="AC93" s="171"/>
      <c r="AD93" s="171"/>
      <c r="AE93" s="171"/>
      <c r="AF93" s="171"/>
      <c r="AG93" s="171"/>
    </row>
    <row r="94" spans="3:33" x14ac:dyDescent="0.25">
      <c r="E94" s="251" t="s">
        <v>508</v>
      </c>
      <c r="F94" s="251"/>
      <c r="G94" s="148" t="str">
        <f>+IF(I172="","",I172)</f>
        <v/>
      </c>
      <c r="H94" s="212"/>
      <c r="I94" s="212"/>
      <c r="P94" s="171"/>
      <c r="Q94" s="171"/>
      <c r="R94" s="171"/>
      <c r="S94" s="171"/>
      <c r="T94" s="171"/>
      <c r="U94" s="171"/>
      <c r="V94" s="171"/>
      <c r="W94" s="171"/>
      <c r="X94" s="171"/>
      <c r="Y94" s="172"/>
      <c r="Z94" s="171"/>
      <c r="AA94" s="171"/>
      <c r="AB94" s="171"/>
      <c r="AC94" s="171"/>
      <c r="AD94" s="171"/>
      <c r="AE94" s="171"/>
      <c r="AF94" s="171"/>
      <c r="AG94" s="171"/>
    </row>
    <row r="95" spans="3:33" x14ac:dyDescent="0.25">
      <c r="E95" s="251" t="s">
        <v>509</v>
      </c>
      <c r="F95" s="251"/>
      <c r="G95" s="148" t="str">
        <f>+IF(I244="","",I244)</f>
        <v/>
      </c>
      <c r="H95" s="212"/>
      <c r="I95" s="212"/>
      <c r="P95" s="171"/>
      <c r="Q95" s="171"/>
      <c r="R95" s="171"/>
      <c r="S95" s="171"/>
      <c r="T95" s="171"/>
      <c r="U95" s="171"/>
      <c r="V95" s="171"/>
      <c r="W95" s="171"/>
      <c r="X95" s="171"/>
      <c r="Y95" s="172"/>
      <c r="Z95" s="171"/>
      <c r="AA95" s="171"/>
      <c r="AB95" s="171"/>
      <c r="AC95" s="171"/>
      <c r="AD95" s="171"/>
      <c r="AE95" s="171"/>
      <c r="AF95" s="171"/>
      <c r="AG95" s="171"/>
    </row>
    <row r="96" spans="3:33" x14ac:dyDescent="0.25">
      <c r="E96" s="251" t="s">
        <v>510</v>
      </c>
      <c r="F96" s="251"/>
      <c r="G96" s="148" t="str">
        <f>+IF(I316="","",I316)</f>
        <v/>
      </c>
      <c r="H96" s="212"/>
      <c r="I96" s="212"/>
      <c r="P96" s="171"/>
      <c r="Q96" s="171"/>
      <c r="R96" s="171"/>
      <c r="S96" s="171"/>
      <c r="T96" s="171"/>
      <c r="U96" s="171"/>
      <c r="V96" s="171"/>
      <c r="W96" s="171"/>
      <c r="X96" s="171"/>
      <c r="Y96" s="172"/>
      <c r="Z96" s="171"/>
      <c r="AA96" s="171"/>
      <c r="AB96" s="171"/>
      <c r="AC96" s="171"/>
      <c r="AD96" s="171"/>
      <c r="AE96" s="171"/>
      <c r="AF96" s="171"/>
      <c r="AG96" s="171"/>
    </row>
    <row r="97" spans="1:35" x14ac:dyDescent="0.25">
      <c r="P97" s="171"/>
      <c r="Q97" s="171"/>
      <c r="R97" s="171"/>
      <c r="S97" s="171"/>
      <c r="T97" s="171"/>
      <c r="U97" s="171"/>
      <c r="V97" s="171"/>
      <c r="W97" s="171"/>
      <c r="X97" s="171"/>
      <c r="Y97" s="172"/>
      <c r="Z97" s="171"/>
      <c r="AA97" s="171"/>
      <c r="AB97" s="171"/>
      <c r="AC97" s="171"/>
      <c r="AD97" s="171"/>
      <c r="AE97" s="171"/>
      <c r="AF97" s="171"/>
      <c r="AG97" s="171"/>
    </row>
    <row r="98" spans="1:35" ht="23.25" hidden="1" x14ac:dyDescent="0.35">
      <c r="A98" s="306" t="s">
        <v>565</v>
      </c>
      <c r="B98" s="306"/>
      <c r="C98" s="306"/>
      <c r="D98" s="306"/>
      <c r="E98" s="306"/>
      <c r="F98" s="306"/>
      <c r="G98" s="306"/>
      <c r="H98" s="306"/>
      <c r="I98" s="306"/>
      <c r="J98" s="306"/>
      <c r="K98" s="306"/>
      <c r="L98" s="306"/>
      <c r="P98" s="171"/>
      <c r="Q98" s="171"/>
      <c r="R98" s="171"/>
      <c r="S98" s="171"/>
      <c r="T98" s="171"/>
      <c r="U98" s="171"/>
      <c r="V98" s="171"/>
      <c r="W98" s="171"/>
      <c r="X98" s="171"/>
      <c r="Y98" s="172"/>
      <c r="Z98" s="171"/>
      <c r="AA98" s="171"/>
      <c r="AB98" s="171"/>
      <c r="AC98" s="171"/>
      <c r="AD98" s="171"/>
      <c r="AE98" s="171"/>
      <c r="AF98" s="171"/>
      <c r="AG98" s="171"/>
    </row>
    <row r="99" spans="1:35" ht="15.75" hidden="1" thickBot="1" x14ac:dyDescent="0.3">
      <c r="P99" s="171"/>
      <c r="Q99" s="171"/>
      <c r="R99" s="171"/>
      <c r="S99" s="171"/>
      <c r="T99" s="171"/>
      <c r="U99" s="171"/>
      <c r="V99" s="171"/>
      <c r="W99" s="171"/>
      <c r="X99" s="171"/>
      <c r="Y99" s="172"/>
      <c r="Z99" s="171"/>
      <c r="AA99" s="171"/>
      <c r="AB99" s="171"/>
      <c r="AC99" s="171"/>
      <c r="AD99" s="171"/>
      <c r="AE99" s="171"/>
      <c r="AF99" s="171"/>
      <c r="AG99" s="171"/>
    </row>
    <row r="100" spans="1:35" ht="17.25" hidden="1" customHeight="1" thickBot="1" x14ac:dyDescent="0.35">
      <c r="A100" s="282" t="s">
        <v>124</v>
      </c>
      <c r="B100" s="283"/>
      <c r="C100" s="283"/>
      <c r="D100" s="151" t="str">
        <f>+$D$7</f>
        <v>MOSTHYE VICENTE MEDINA RODRIGUEZ</v>
      </c>
      <c r="E100" s="152"/>
      <c r="F100" s="284" t="s">
        <v>524</v>
      </c>
      <c r="G100" s="285"/>
      <c r="H100" s="286"/>
      <c r="I100" s="287"/>
      <c r="J100" s="288"/>
      <c r="K100" s="288"/>
      <c r="L100" s="288"/>
      <c r="M100" s="288"/>
      <c r="N100" s="288"/>
      <c r="O100" s="289"/>
      <c r="P100" s="171"/>
      <c r="Q100" s="171"/>
      <c r="R100" s="171"/>
      <c r="S100" s="171"/>
      <c r="T100" s="171"/>
      <c r="U100" s="171"/>
      <c r="V100" s="171"/>
      <c r="W100" s="171"/>
      <c r="X100" s="171"/>
      <c r="Y100" s="172"/>
      <c r="Z100" s="171"/>
      <c r="AA100" s="171"/>
      <c r="AB100" s="171"/>
      <c r="AC100" s="171"/>
      <c r="AD100" s="171"/>
      <c r="AE100" s="171"/>
      <c r="AF100" s="171"/>
      <c r="AG100" s="171"/>
    </row>
    <row r="101" spans="1:35" ht="15.75" hidden="1" customHeight="1" thickBot="1" x14ac:dyDescent="0.3">
      <c r="A101" s="279" t="s">
        <v>447</v>
      </c>
      <c r="B101" s="313" t="s">
        <v>12</v>
      </c>
      <c r="C101" s="314"/>
      <c r="D101" s="317" t="s">
        <v>13</v>
      </c>
      <c r="E101" s="320" t="s">
        <v>444</v>
      </c>
      <c r="F101" s="323" t="s">
        <v>14</v>
      </c>
      <c r="G101" s="254" t="s">
        <v>15</v>
      </c>
      <c r="H101" s="377" t="s">
        <v>77</v>
      </c>
      <c r="I101" s="378"/>
      <c r="J101" s="378"/>
      <c r="K101" s="379"/>
      <c r="L101" s="380" t="s">
        <v>83</v>
      </c>
      <c r="M101" s="383" t="s">
        <v>109</v>
      </c>
      <c r="N101" s="385" t="s">
        <v>110</v>
      </c>
      <c r="O101" s="371" t="s">
        <v>445</v>
      </c>
      <c r="P101" s="171"/>
      <c r="Q101" s="171"/>
      <c r="R101" s="171"/>
      <c r="S101" s="171"/>
      <c r="T101" s="171"/>
      <c r="U101" s="171"/>
      <c r="V101" s="171"/>
      <c r="W101" s="171"/>
      <c r="X101" s="171"/>
      <c r="Y101" s="172"/>
      <c r="Z101" s="171"/>
      <c r="AA101" s="171"/>
      <c r="AB101" s="171"/>
      <c r="AC101" s="171"/>
      <c r="AD101" s="171"/>
      <c r="AE101" s="171"/>
      <c r="AF101" s="171"/>
      <c r="AG101" s="171"/>
    </row>
    <row r="102" spans="1:35" ht="15.75" hidden="1" thickBot="1" x14ac:dyDescent="0.3">
      <c r="A102" s="280"/>
      <c r="B102" s="313"/>
      <c r="C102" s="314"/>
      <c r="D102" s="318"/>
      <c r="E102" s="321"/>
      <c r="F102" s="324"/>
      <c r="G102" s="255"/>
      <c r="H102" s="373" t="s">
        <v>78</v>
      </c>
      <c r="I102" s="375" t="s">
        <v>79</v>
      </c>
      <c r="J102" s="257" t="s">
        <v>80</v>
      </c>
      <c r="K102" s="258"/>
      <c r="L102" s="381"/>
      <c r="M102" s="383"/>
      <c r="N102" s="385"/>
      <c r="O102" s="371"/>
      <c r="P102" s="171"/>
      <c r="Q102" s="171"/>
      <c r="R102" s="171"/>
      <c r="S102" s="171"/>
      <c r="T102" s="171"/>
      <c r="U102" s="171"/>
      <c r="V102" s="171"/>
      <c r="W102" s="171"/>
      <c r="X102" s="171"/>
      <c r="Y102" s="172"/>
      <c r="Z102" s="171"/>
      <c r="AA102" s="171"/>
      <c r="AB102" s="171"/>
      <c r="AC102" s="171"/>
      <c r="AD102" s="171"/>
      <c r="AE102" s="171"/>
      <c r="AF102" s="171"/>
      <c r="AG102" s="171"/>
    </row>
    <row r="103" spans="1:35" s="1" customFormat="1" ht="26.25" hidden="1" customHeight="1" thickBot="1" x14ac:dyDescent="0.3">
      <c r="A103" s="281"/>
      <c r="B103" s="315"/>
      <c r="C103" s="316"/>
      <c r="D103" s="319"/>
      <c r="E103" s="322"/>
      <c r="F103" s="325"/>
      <c r="G103" s="256"/>
      <c r="H103" s="374"/>
      <c r="I103" s="376"/>
      <c r="J103" s="33" t="s">
        <v>81</v>
      </c>
      <c r="K103" s="34" t="s">
        <v>82</v>
      </c>
      <c r="L103" s="382"/>
      <c r="M103" s="384"/>
      <c r="N103" s="386"/>
      <c r="O103" s="372"/>
      <c r="P103" s="168"/>
      <c r="Q103" s="168"/>
      <c r="R103" s="168"/>
      <c r="S103" s="168"/>
      <c r="T103" s="168"/>
      <c r="U103" s="168"/>
      <c r="V103" s="168"/>
      <c r="W103" s="168"/>
      <c r="X103" s="168"/>
      <c r="Y103" s="169"/>
      <c r="Z103" s="168"/>
      <c r="AA103" s="168"/>
      <c r="AB103" s="168"/>
      <c r="AC103" s="168"/>
      <c r="AD103" s="168"/>
      <c r="AE103" s="168"/>
      <c r="AF103" s="168"/>
      <c r="AG103" s="168"/>
      <c r="AH103" s="170"/>
      <c r="AI103" s="170"/>
    </row>
    <row r="104" spans="1:35" ht="15" hidden="1" customHeight="1" x14ac:dyDescent="0.25">
      <c r="A104" s="267" t="s">
        <v>105</v>
      </c>
      <c r="B104" s="270" t="s">
        <v>98</v>
      </c>
      <c r="C104" s="273" t="s">
        <v>11</v>
      </c>
      <c r="D104" s="8" t="s">
        <v>0</v>
      </c>
      <c r="E104" s="213"/>
      <c r="F104" s="48">
        <v>0.5</v>
      </c>
      <c r="G104" s="276">
        <v>4</v>
      </c>
      <c r="H104" s="187"/>
      <c r="I104" s="188"/>
      <c r="J104" s="188"/>
      <c r="K104" s="189"/>
      <c r="L104" s="387">
        <f>+COUNTA(H104:H111,J104:J111)*0.5</f>
        <v>0</v>
      </c>
      <c r="M104" s="344">
        <f>L104/G104</f>
        <v>0</v>
      </c>
      <c r="N104" s="344">
        <f>(L104+L112)/(G104+G112)</f>
        <v>0</v>
      </c>
      <c r="O104" s="290">
        <f>(L104+L112+L115)/(G104+G112+G115)</f>
        <v>0</v>
      </c>
      <c r="P104" s="171" t="s">
        <v>143</v>
      </c>
      <c r="Q104" s="171">
        <v>61</v>
      </c>
      <c r="R104" s="171" t="s">
        <v>451</v>
      </c>
      <c r="S104" s="171" t="s">
        <v>516</v>
      </c>
      <c r="T104" s="171" t="s">
        <v>455</v>
      </c>
      <c r="U104" s="171" t="str">
        <f t="shared" ref="U104:U135" si="15">+D104</f>
        <v>1.1.1 Responsable del SG SST</v>
      </c>
      <c r="V104" s="171">
        <f t="shared" ref="V104:V135" si="16">+F104</f>
        <v>0.5</v>
      </c>
      <c r="W104" s="171">
        <f t="shared" ref="W104:W135" si="17">+IF(OR(H104&lt;&gt;"",J104&lt;&gt;""),V104,0)</f>
        <v>0</v>
      </c>
      <c r="X104" s="171"/>
      <c r="Y104" s="184" t="str">
        <f>IF($I$100="","",$I$100)</f>
        <v/>
      </c>
      <c r="Z104" s="171"/>
      <c r="AA104" s="171"/>
      <c r="AB104" s="171"/>
      <c r="AC104" s="171" t="str">
        <f t="shared" ref="AC104:AC135" si="18">+IF(H104&lt;&gt;"","x","")</f>
        <v/>
      </c>
      <c r="AD104" s="171" t="str">
        <f t="shared" ref="AD104:AD135" si="19">+IF(I104&lt;&gt;"","x","")</f>
        <v/>
      </c>
      <c r="AE104" s="171" t="str">
        <f t="shared" ref="AE104:AE135" si="20">+IF(J104&lt;&gt;"","x","")</f>
        <v/>
      </c>
      <c r="AF104" s="171" t="str">
        <f t="shared" ref="AF104:AF135" si="21">+IF(K104&lt;&gt;"","x","")</f>
        <v/>
      </c>
      <c r="AG104" s="173" t="str">
        <f>+IFERROR(VLOOKUP(Q104,'Plan de Acción'!A:M,8,0),"")</f>
        <v/>
      </c>
    </row>
    <row r="105" spans="1:35" ht="15" hidden="1" customHeight="1" x14ac:dyDescent="0.25">
      <c r="A105" s="268"/>
      <c r="B105" s="271"/>
      <c r="C105" s="274"/>
      <c r="D105" s="2" t="s">
        <v>1</v>
      </c>
      <c r="E105" s="214"/>
      <c r="F105" s="49">
        <v>0.5</v>
      </c>
      <c r="G105" s="277"/>
      <c r="H105" s="190"/>
      <c r="I105" s="191"/>
      <c r="J105" s="191"/>
      <c r="K105" s="192"/>
      <c r="L105" s="388"/>
      <c r="M105" s="345"/>
      <c r="N105" s="345"/>
      <c r="O105" s="291"/>
      <c r="P105" s="171" t="s">
        <v>147</v>
      </c>
      <c r="Q105" s="171">
        <v>62</v>
      </c>
      <c r="R105" s="171" t="s">
        <v>451</v>
      </c>
      <c r="S105" s="171" t="s">
        <v>516</v>
      </c>
      <c r="T105" s="171" t="s">
        <v>455</v>
      </c>
      <c r="U105" s="171" t="str">
        <f t="shared" si="15"/>
        <v>1.1.2 Responsabilidades en el SG SST</v>
      </c>
      <c r="V105" s="171">
        <f t="shared" si="16"/>
        <v>0.5</v>
      </c>
      <c r="W105" s="171">
        <f t="shared" si="17"/>
        <v>0</v>
      </c>
      <c r="X105" s="171"/>
      <c r="Y105" s="184" t="str">
        <f t="shared" ref="Y105:Y164" si="22">IF($I$100="","",$I$100)</f>
        <v/>
      </c>
      <c r="Z105" s="171"/>
      <c r="AA105" s="171"/>
      <c r="AB105" s="171"/>
      <c r="AC105" s="171" t="str">
        <f t="shared" si="18"/>
        <v/>
      </c>
      <c r="AD105" s="171" t="str">
        <f t="shared" si="19"/>
        <v/>
      </c>
      <c r="AE105" s="171" t="str">
        <f t="shared" si="20"/>
        <v/>
      </c>
      <c r="AF105" s="171" t="str">
        <f t="shared" si="21"/>
        <v/>
      </c>
      <c r="AG105" s="173" t="str">
        <f>+IFERROR(VLOOKUP(Q105,'Plan de Acción'!A:M,8,0),"")</f>
        <v/>
      </c>
    </row>
    <row r="106" spans="1:35" ht="15" hidden="1" customHeight="1" x14ac:dyDescent="0.25">
      <c r="A106" s="268"/>
      <c r="B106" s="271"/>
      <c r="C106" s="274"/>
      <c r="D106" s="2" t="s">
        <v>2</v>
      </c>
      <c r="E106" s="214"/>
      <c r="F106" s="49">
        <v>0.5</v>
      </c>
      <c r="G106" s="277"/>
      <c r="H106" s="190"/>
      <c r="I106" s="191"/>
      <c r="J106" s="191"/>
      <c r="K106" s="192"/>
      <c r="L106" s="388"/>
      <c r="M106" s="345"/>
      <c r="N106" s="345"/>
      <c r="O106" s="291"/>
      <c r="P106" s="171" t="s">
        <v>150</v>
      </c>
      <c r="Q106" s="171">
        <v>63</v>
      </c>
      <c r="R106" s="171" t="s">
        <v>451</v>
      </c>
      <c r="S106" s="171" t="s">
        <v>516</v>
      </c>
      <c r="T106" s="171" t="s">
        <v>455</v>
      </c>
      <c r="U106" s="171" t="str">
        <f t="shared" si="15"/>
        <v>1.1.3. Asignación de Recursos para el SG SST</v>
      </c>
      <c r="V106" s="171">
        <f t="shared" si="16"/>
        <v>0.5</v>
      </c>
      <c r="W106" s="171">
        <f t="shared" si="17"/>
        <v>0</v>
      </c>
      <c r="X106" s="171"/>
      <c r="Y106" s="184" t="str">
        <f t="shared" si="22"/>
        <v/>
      </c>
      <c r="Z106" s="171"/>
      <c r="AA106" s="171"/>
      <c r="AB106" s="171"/>
      <c r="AC106" s="171" t="str">
        <f t="shared" si="18"/>
        <v/>
      </c>
      <c r="AD106" s="171" t="str">
        <f t="shared" si="19"/>
        <v/>
      </c>
      <c r="AE106" s="171" t="str">
        <f t="shared" si="20"/>
        <v/>
      </c>
      <c r="AF106" s="171" t="str">
        <f t="shared" si="21"/>
        <v/>
      </c>
      <c r="AG106" s="173" t="str">
        <f>+IFERROR(VLOOKUP(Q106,'Plan de Acción'!A:M,8,0),"")</f>
        <v/>
      </c>
    </row>
    <row r="107" spans="1:35" ht="15" hidden="1" customHeight="1" x14ac:dyDescent="0.25">
      <c r="A107" s="268"/>
      <c r="B107" s="271"/>
      <c r="C107" s="274"/>
      <c r="D107" s="2" t="s">
        <v>3</v>
      </c>
      <c r="E107" s="214"/>
      <c r="F107" s="49">
        <v>0.5</v>
      </c>
      <c r="G107" s="277"/>
      <c r="H107" s="190"/>
      <c r="I107" s="191"/>
      <c r="J107" s="191"/>
      <c r="K107" s="192"/>
      <c r="L107" s="388"/>
      <c r="M107" s="345"/>
      <c r="N107" s="345"/>
      <c r="O107" s="291"/>
      <c r="P107" s="171" t="s">
        <v>154</v>
      </c>
      <c r="Q107" s="171">
        <v>64</v>
      </c>
      <c r="R107" s="171" t="s">
        <v>451</v>
      </c>
      <c r="S107" s="171" t="s">
        <v>516</v>
      </c>
      <c r="T107" s="171" t="s">
        <v>455</v>
      </c>
      <c r="U107" s="171" t="str">
        <f t="shared" si="15"/>
        <v>1.1.4 Afiliación al Sistema General de Riesgos Laborales</v>
      </c>
      <c r="V107" s="171">
        <f t="shared" si="16"/>
        <v>0.5</v>
      </c>
      <c r="W107" s="171">
        <f t="shared" si="17"/>
        <v>0</v>
      </c>
      <c r="X107" s="171"/>
      <c r="Y107" s="184" t="str">
        <f t="shared" si="22"/>
        <v/>
      </c>
      <c r="Z107" s="171"/>
      <c r="AA107" s="171"/>
      <c r="AB107" s="171"/>
      <c r="AC107" s="171" t="str">
        <f t="shared" si="18"/>
        <v/>
      </c>
      <c r="AD107" s="171" t="str">
        <f t="shared" si="19"/>
        <v/>
      </c>
      <c r="AE107" s="171" t="str">
        <f t="shared" si="20"/>
        <v/>
      </c>
      <c r="AF107" s="171" t="str">
        <f t="shared" si="21"/>
        <v/>
      </c>
      <c r="AG107" s="173" t="str">
        <f>+IFERROR(VLOOKUP(Q107,'Plan de Acción'!A:M,8,0),"")</f>
        <v/>
      </c>
    </row>
    <row r="108" spans="1:35" ht="15" hidden="1" customHeight="1" x14ac:dyDescent="0.25">
      <c r="A108" s="268"/>
      <c r="B108" s="271"/>
      <c r="C108" s="274"/>
      <c r="D108" s="2" t="s">
        <v>4</v>
      </c>
      <c r="E108" s="214"/>
      <c r="F108" s="49">
        <v>0.5</v>
      </c>
      <c r="G108" s="277"/>
      <c r="H108" s="190"/>
      <c r="I108" s="191"/>
      <c r="J108" s="191"/>
      <c r="K108" s="192"/>
      <c r="L108" s="388"/>
      <c r="M108" s="345"/>
      <c r="N108" s="345"/>
      <c r="O108" s="291"/>
      <c r="P108" s="171" t="s">
        <v>158</v>
      </c>
      <c r="Q108" s="171">
        <v>65</v>
      </c>
      <c r="R108" s="171" t="s">
        <v>451</v>
      </c>
      <c r="S108" s="171" t="s">
        <v>516</v>
      </c>
      <c r="T108" s="171" t="s">
        <v>455</v>
      </c>
      <c r="U108" s="171" t="str">
        <f t="shared" si="15"/>
        <v>1.1.5 Pago de Pensión Trabajadores de Alto Riesgo</v>
      </c>
      <c r="V108" s="171">
        <f t="shared" si="16"/>
        <v>0.5</v>
      </c>
      <c r="W108" s="171">
        <f t="shared" si="17"/>
        <v>0</v>
      </c>
      <c r="X108" s="171"/>
      <c r="Y108" s="184" t="str">
        <f t="shared" si="22"/>
        <v/>
      </c>
      <c r="Z108" s="171"/>
      <c r="AA108" s="171"/>
      <c r="AB108" s="171"/>
      <c r="AC108" s="171" t="str">
        <f t="shared" si="18"/>
        <v/>
      </c>
      <c r="AD108" s="171" t="str">
        <f t="shared" si="19"/>
        <v/>
      </c>
      <c r="AE108" s="171" t="str">
        <f t="shared" si="20"/>
        <v/>
      </c>
      <c r="AF108" s="171" t="str">
        <f t="shared" si="21"/>
        <v/>
      </c>
      <c r="AG108" s="173" t="str">
        <f>+IFERROR(VLOOKUP(Q108,'Plan de Acción'!A:M,8,0),"")</f>
        <v/>
      </c>
    </row>
    <row r="109" spans="1:35" ht="15" hidden="1" customHeight="1" x14ac:dyDescent="0.25">
      <c r="A109" s="268"/>
      <c r="B109" s="271"/>
      <c r="C109" s="274"/>
      <c r="D109" s="2" t="s">
        <v>5</v>
      </c>
      <c r="E109" s="214"/>
      <c r="F109" s="49">
        <v>0.5</v>
      </c>
      <c r="G109" s="277"/>
      <c r="H109" s="190"/>
      <c r="I109" s="191"/>
      <c r="J109" s="191"/>
      <c r="K109" s="192"/>
      <c r="L109" s="388"/>
      <c r="M109" s="345"/>
      <c r="N109" s="345"/>
      <c r="O109" s="291"/>
      <c r="P109" s="171" t="s">
        <v>161</v>
      </c>
      <c r="Q109" s="171">
        <v>66</v>
      </c>
      <c r="R109" s="171" t="s">
        <v>451</v>
      </c>
      <c r="S109" s="171" t="s">
        <v>516</v>
      </c>
      <c r="T109" s="171" t="s">
        <v>455</v>
      </c>
      <c r="U109" s="171" t="str">
        <f t="shared" si="15"/>
        <v xml:space="preserve">1.1.6 Conformación del Copasst </v>
      </c>
      <c r="V109" s="171">
        <f t="shared" si="16"/>
        <v>0.5</v>
      </c>
      <c r="W109" s="171">
        <f t="shared" si="17"/>
        <v>0</v>
      </c>
      <c r="X109" s="171"/>
      <c r="Y109" s="184" t="str">
        <f t="shared" si="22"/>
        <v/>
      </c>
      <c r="Z109" s="171"/>
      <c r="AA109" s="171"/>
      <c r="AB109" s="171"/>
      <c r="AC109" s="171" t="str">
        <f t="shared" si="18"/>
        <v/>
      </c>
      <c r="AD109" s="171" t="str">
        <f t="shared" si="19"/>
        <v/>
      </c>
      <c r="AE109" s="171" t="str">
        <f t="shared" si="20"/>
        <v/>
      </c>
      <c r="AF109" s="171" t="str">
        <f t="shared" si="21"/>
        <v/>
      </c>
      <c r="AG109" s="173" t="str">
        <f>+IFERROR(VLOOKUP(Q109,'Plan de Acción'!A:M,8,0),"")</f>
        <v/>
      </c>
    </row>
    <row r="110" spans="1:35" ht="15" hidden="1" customHeight="1" x14ac:dyDescent="0.25">
      <c r="A110" s="268"/>
      <c r="B110" s="271"/>
      <c r="C110" s="274"/>
      <c r="D110" s="2" t="s">
        <v>6</v>
      </c>
      <c r="E110" s="214"/>
      <c r="F110" s="49">
        <v>0.5</v>
      </c>
      <c r="G110" s="277"/>
      <c r="H110" s="190"/>
      <c r="I110" s="191"/>
      <c r="J110" s="191"/>
      <c r="K110" s="192"/>
      <c r="L110" s="388"/>
      <c r="M110" s="345"/>
      <c r="N110" s="345"/>
      <c r="O110" s="291"/>
      <c r="P110" s="171" t="s">
        <v>165</v>
      </c>
      <c r="Q110" s="171">
        <v>67</v>
      </c>
      <c r="R110" s="171" t="s">
        <v>451</v>
      </c>
      <c r="S110" s="171" t="s">
        <v>516</v>
      </c>
      <c r="T110" s="171" t="s">
        <v>455</v>
      </c>
      <c r="U110" s="171" t="str">
        <f t="shared" si="15"/>
        <v>1.1.7 Capacitación del Copasst</v>
      </c>
      <c r="V110" s="171">
        <f t="shared" si="16"/>
        <v>0.5</v>
      </c>
      <c r="W110" s="171">
        <f t="shared" si="17"/>
        <v>0</v>
      </c>
      <c r="X110" s="171"/>
      <c r="Y110" s="184" t="str">
        <f t="shared" si="22"/>
        <v/>
      </c>
      <c r="Z110" s="171"/>
      <c r="AA110" s="171"/>
      <c r="AB110" s="171"/>
      <c r="AC110" s="171" t="str">
        <f t="shared" si="18"/>
        <v/>
      </c>
      <c r="AD110" s="171" t="str">
        <f t="shared" si="19"/>
        <v/>
      </c>
      <c r="AE110" s="171" t="str">
        <f t="shared" si="20"/>
        <v/>
      </c>
      <c r="AF110" s="171" t="str">
        <f t="shared" si="21"/>
        <v/>
      </c>
      <c r="AG110" s="173" t="str">
        <f>+IFERROR(VLOOKUP(Q110,'Plan de Acción'!A:M,8,0),"")</f>
        <v/>
      </c>
    </row>
    <row r="111" spans="1:35" ht="15.75" hidden="1" customHeight="1" thickBot="1" x14ac:dyDescent="0.3">
      <c r="A111" s="268"/>
      <c r="B111" s="271"/>
      <c r="C111" s="275"/>
      <c r="D111" s="9" t="s">
        <v>7</v>
      </c>
      <c r="E111" s="215"/>
      <c r="F111" s="50">
        <v>0.5</v>
      </c>
      <c r="G111" s="278"/>
      <c r="H111" s="193"/>
      <c r="I111" s="194"/>
      <c r="J111" s="194"/>
      <c r="K111" s="195"/>
      <c r="L111" s="389"/>
      <c r="M111" s="346"/>
      <c r="N111" s="345"/>
      <c r="O111" s="291"/>
      <c r="P111" s="171" t="s">
        <v>170</v>
      </c>
      <c r="Q111" s="171">
        <v>68</v>
      </c>
      <c r="R111" s="171" t="s">
        <v>451</v>
      </c>
      <c r="S111" s="171" t="s">
        <v>516</v>
      </c>
      <c r="T111" s="171" t="s">
        <v>455</v>
      </c>
      <c r="U111" s="171" t="str">
        <f t="shared" si="15"/>
        <v>1.1.8 Conformación Comité Convivencia</v>
      </c>
      <c r="V111" s="171">
        <f t="shared" si="16"/>
        <v>0.5</v>
      </c>
      <c r="W111" s="171">
        <f t="shared" si="17"/>
        <v>0</v>
      </c>
      <c r="X111" s="171"/>
      <c r="Y111" s="184" t="str">
        <f t="shared" si="22"/>
        <v/>
      </c>
      <c r="Z111" s="171"/>
      <c r="AA111" s="171"/>
      <c r="AB111" s="171"/>
      <c r="AC111" s="171" t="str">
        <f t="shared" si="18"/>
        <v/>
      </c>
      <c r="AD111" s="171" t="str">
        <f t="shared" si="19"/>
        <v/>
      </c>
      <c r="AE111" s="171" t="str">
        <f t="shared" si="20"/>
        <v/>
      </c>
      <c r="AF111" s="171" t="str">
        <f t="shared" si="21"/>
        <v/>
      </c>
      <c r="AG111" s="173" t="str">
        <f>+IFERROR(VLOOKUP(Q111,'Plan de Acción'!A:M,8,0),"")</f>
        <v/>
      </c>
    </row>
    <row r="112" spans="1:35" ht="15" hidden="1" customHeight="1" x14ac:dyDescent="0.25">
      <c r="A112" s="268"/>
      <c r="B112" s="271"/>
      <c r="C112" s="273" t="s">
        <v>16</v>
      </c>
      <c r="D112" s="7" t="s">
        <v>8</v>
      </c>
      <c r="E112" s="216"/>
      <c r="F112" s="47">
        <v>2</v>
      </c>
      <c r="G112" s="276">
        <v>6</v>
      </c>
      <c r="H112" s="196"/>
      <c r="I112" s="197"/>
      <c r="J112" s="197"/>
      <c r="K112" s="198"/>
      <c r="L112" s="390">
        <f>COUNTA(H112:H114,J112:J114)*2</f>
        <v>0</v>
      </c>
      <c r="M112" s="344">
        <f>L112/G112</f>
        <v>0</v>
      </c>
      <c r="N112" s="345"/>
      <c r="O112" s="291"/>
      <c r="P112" s="171" t="s">
        <v>175</v>
      </c>
      <c r="Q112" s="171">
        <v>69</v>
      </c>
      <c r="R112" s="171" t="s">
        <v>451</v>
      </c>
      <c r="S112" s="171" t="s">
        <v>516</v>
      </c>
      <c r="T112" s="171" t="s">
        <v>456</v>
      </c>
      <c r="U112" s="171" t="str">
        <f t="shared" si="15"/>
        <v>1.2.1 Programa Capacitación Promoción y Prevención - P y P</v>
      </c>
      <c r="V112" s="171">
        <f t="shared" si="16"/>
        <v>2</v>
      </c>
      <c r="W112" s="171">
        <f t="shared" si="17"/>
        <v>0</v>
      </c>
      <c r="X112" s="171"/>
      <c r="Y112" s="184" t="str">
        <f t="shared" si="22"/>
        <v/>
      </c>
      <c r="Z112" s="171"/>
      <c r="AA112" s="171"/>
      <c r="AB112" s="171"/>
      <c r="AC112" s="171" t="str">
        <f t="shared" si="18"/>
        <v/>
      </c>
      <c r="AD112" s="171" t="str">
        <f t="shared" si="19"/>
        <v/>
      </c>
      <c r="AE112" s="171" t="str">
        <f t="shared" si="20"/>
        <v/>
      </c>
      <c r="AF112" s="171" t="str">
        <f t="shared" si="21"/>
        <v/>
      </c>
      <c r="AG112" s="173" t="str">
        <f>+IFERROR(VLOOKUP(Q112,'Plan de Acción'!A:M,8,0),"")</f>
        <v/>
      </c>
    </row>
    <row r="113" spans="1:33" ht="30" hidden="1" x14ac:dyDescent="0.25">
      <c r="A113" s="268"/>
      <c r="B113" s="271"/>
      <c r="C113" s="274"/>
      <c r="D113" s="3" t="s">
        <v>9</v>
      </c>
      <c r="E113" s="217"/>
      <c r="F113" s="39">
        <v>2</v>
      </c>
      <c r="G113" s="277"/>
      <c r="H113" s="199"/>
      <c r="I113" s="191"/>
      <c r="J113" s="191"/>
      <c r="K113" s="192"/>
      <c r="L113" s="391"/>
      <c r="M113" s="345"/>
      <c r="N113" s="345"/>
      <c r="O113" s="291"/>
      <c r="P113" s="171" t="s">
        <v>179</v>
      </c>
      <c r="Q113" s="171">
        <v>70</v>
      </c>
      <c r="R113" s="171" t="s">
        <v>451</v>
      </c>
      <c r="S113" s="171" t="s">
        <v>516</v>
      </c>
      <c r="T113" s="171" t="s">
        <v>456</v>
      </c>
      <c r="U113" s="171" t="str">
        <f t="shared" si="15"/>
        <v>1.2.2 Capacitación, Inducción y Reinducción en SG SST, Actividades de Promoción y Prevención - P y P</v>
      </c>
      <c r="V113" s="171">
        <f t="shared" si="16"/>
        <v>2</v>
      </c>
      <c r="W113" s="171">
        <f t="shared" si="17"/>
        <v>0</v>
      </c>
      <c r="X113" s="171"/>
      <c r="Y113" s="184" t="str">
        <f t="shared" si="22"/>
        <v/>
      </c>
      <c r="Z113" s="171"/>
      <c r="AA113" s="171"/>
      <c r="AB113" s="171"/>
      <c r="AC113" s="171" t="str">
        <f t="shared" si="18"/>
        <v/>
      </c>
      <c r="AD113" s="171" t="str">
        <f t="shared" si="19"/>
        <v/>
      </c>
      <c r="AE113" s="171" t="str">
        <f t="shared" si="20"/>
        <v/>
      </c>
      <c r="AF113" s="171" t="str">
        <f t="shared" si="21"/>
        <v/>
      </c>
      <c r="AG113" s="173" t="str">
        <f>+IFERROR(VLOOKUP(Q113,'Plan de Acción'!A:M,8,0),"")</f>
        <v/>
      </c>
    </row>
    <row r="114" spans="1:33" ht="15.75" hidden="1" customHeight="1" thickBot="1" x14ac:dyDescent="0.3">
      <c r="A114" s="268"/>
      <c r="B114" s="272"/>
      <c r="C114" s="275"/>
      <c r="D114" s="9" t="s">
        <v>10</v>
      </c>
      <c r="E114" s="215"/>
      <c r="F114" s="40">
        <v>2</v>
      </c>
      <c r="G114" s="278"/>
      <c r="H114" s="200"/>
      <c r="I114" s="194"/>
      <c r="J114" s="194"/>
      <c r="K114" s="195"/>
      <c r="L114" s="392"/>
      <c r="M114" s="346"/>
      <c r="N114" s="346"/>
      <c r="O114" s="291"/>
      <c r="P114" s="171" t="s">
        <v>184</v>
      </c>
      <c r="Q114" s="171">
        <v>71</v>
      </c>
      <c r="R114" s="171" t="s">
        <v>451</v>
      </c>
      <c r="S114" s="171" t="s">
        <v>516</v>
      </c>
      <c r="T114" s="171" t="s">
        <v>456</v>
      </c>
      <c r="U114" s="171" t="str">
        <f t="shared" si="15"/>
        <v>1.2.3 Responsable del SG SST - Curso 50 Horas</v>
      </c>
      <c r="V114" s="171">
        <f t="shared" si="16"/>
        <v>2</v>
      </c>
      <c r="W114" s="171">
        <f t="shared" si="17"/>
        <v>0</v>
      </c>
      <c r="X114" s="171"/>
      <c r="Y114" s="184" t="str">
        <f t="shared" si="22"/>
        <v/>
      </c>
      <c r="Z114" s="171"/>
      <c r="AA114" s="171"/>
      <c r="AB114" s="171"/>
      <c r="AC114" s="171" t="str">
        <f t="shared" si="18"/>
        <v/>
      </c>
      <c r="AD114" s="171" t="str">
        <f t="shared" si="19"/>
        <v/>
      </c>
      <c r="AE114" s="171" t="str">
        <f t="shared" si="20"/>
        <v/>
      </c>
      <c r="AF114" s="171" t="str">
        <f t="shared" si="21"/>
        <v/>
      </c>
      <c r="AG114" s="173" t="str">
        <f>+IFERROR(VLOOKUP(Q114,'Plan de Acción'!A:M,8,0),"")</f>
        <v/>
      </c>
    </row>
    <row r="115" spans="1:33" ht="15" hidden="1" customHeight="1" x14ac:dyDescent="0.25">
      <c r="A115" s="268"/>
      <c r="B115" s="270" t="s">
        <v>99</v>
      </c>
      <c r="C115" s="10" t="s">
        <v>27</v>
      </c>
      <c r="D115" s="11" t="s">
        <v>17</v>
      </c>
      <c r="E115" s="218"/>
      <c r="F115" s="41">
        <v>1</v>
      </c>
      <c r="G115" s="276">
        <v>15</v>
      </c>
      <c r="H115" s="201"/>
      <c r="I115" s="188"/>
      <c r="J115" s="188"/>
      <c r="K115" s="189"/>
      <c r="L115" s="310">
        <f>+COUNTA(H115:H117,H120,H122:H123,H125)*1+COUNTA(J115:J117,J120,J122:J123,J125)*1+COUNTA(H118:H119,J118:J119,H121,J121,H124,J124)*2</f>
        <v>0</v>
      </c>
      <c r="M115" s="344">
        <f>L115/G115</f>
        <v>0</v>
      </c>
      <c r="N115" s="344">
        <f>L115/G115</f>
        <v>0</v>
      </c>
      <c r="O115" s="291"/>
      <c r="P115" s="171" t="s">
        <v>193</v>
      </c>
      <c r="Q115" s="171">
        <v>72</v>
      </c>
      <c r="R115" s="171" t="s">
        <v>451</v>
      </c>
      <c r="S115" s="171" t="s">
        <v>516</v>
      </c>
      <c r="T115" s="171" t="s">
        <v>457</v>
      </c>
      <c r="U115" s="171" t="str">
        <f t="shared" si="15"/>
        <v xml:space="preserve">2.1.1 Politica del SG SST - Firmada  Fechada y Divulgada al Copasst </v>
      </c>
      <c r="V115" s="171">
        <f t="shared" si="16"/>
        <v>1</v>
      </c>
      <c r="W115" s="171">
        <f t="shared" si="17"/>
        <v>0</v>
      </c>
      <c r="X115" s="171"/>
      <c r="Y115" s="184" t="str">
        <f t="shared" si="22"/>
        <v/>
      </c>
      <c r="Z115" s="171"/>
      <c r="AA115" s="171"/>
      <c r="AB115" s="171"/>
      <c r="AC115" s="171" t="str">
        <f t="shared" si="18"/>
        <v/>
      </c>
      <c r="AD115" s="171" t="str">
        <f t="shared" si="19"/>
        <v/>
      </c>
      <c r="AE115" s="171" t="str">
        <f t="shared" si="20"/>
        <v/>
      </c>
      <c r="AF115" s="171" t="str">
        <f t="shared" si="21"/>
        <v/>
      </c>
      <c r="AG115" s="173" t="str">
        <f>+IFERROR(VLOOKUP(Q115,'Plan de Acción'!A:M,8,0),"")</f>
        <v/>
      </c>
    </row>
    <row r="116" spans="1:33" ht="30" hidden="1" x14ac:dyDescent="0.25">
      <c r="A116" s="268"/>
      <c r="B116" s="271"/>
      <c r="C116" s="12" t="s">
        <v>28</v>
      </c>
      <c r="D116" s="4" t="s">
        <v>18</v>
      </c>
      <c r="E116" s="219"/>
      <c r="F116" s="42">
        <v>1</v>
      </c>
      <c r="G116" s="277"/>
      <c r="H116" s="199"/>
      <c r="I116" s="191"/>
      <c r="J116" s="191"/>
      <c r="K116" s="192"/>
      <c r="L116" s="311"/>
      <c r="M116" s="345"/>
      <c r="N116" s="345"/>
      <c r="O116" s="291"/>
      <c r="P116" s="171" t="s">
        <v>199</v>
      </c>
      <c r="Q116" s="171">
        <v>73</v>
      </c>
      <c r="R116" s="171" t="s">
        <v>451</v>
      </c>
      <c r="S116" s="171" t="s">
        <v>517</v>
      </c>
      <c r="T116" s="171" t="s">
        <v>458</v>
      </c>
      <c r="U116" s="171" t="str">
        <f t="shared" si="15"/>
        <v>2.2.1 Objetivos definidos, claros, medibles, cuantificables, con metas, documentos, revisados del SG SST</v>
      </c>
      <c r="V116" s="171">
        <f t="shared" si="16"/>
        <v>1</v>
      </c>
      <c r="W116" s="171">
        <f t="shared" si="17"/>
        <v>0</v>
      </c>
      <c r="X116" s="171"/>
      <c r="Y116" s="184" t="str">
        <f t="shared" si="22"/>
        <v/>
      </c>
      <c r="Z116" s="171"/>
      <c r="AA116" s="171"/>
      <c r="AB116" s="171"/>
      <c r="AC116" s="171" t="str">
        <f t="shared" si="18"/>
        <v/>
      </c>
      <c r="AD116" s="171" t="str">
        <f t="shared" si="19"/>
        <v/>
      </c>
      <c r="AE116" s="171" t="str">
        <f t="shared" si="20"/>
        <v/>
      </c>
      <c r="AF116" s="171" t="str">
        <f t="shared" si="21"/>
        <v/>
      </c>
      <c r="AG116" s="173" t="str">
        <f>+IFERROR(VLOOKUP(Q116,'Plan de Acción'!A:M,8,0),"")</f>
        <v/>
      </c>
    </row>
    <row r="117" spans="1:33" ht="26.25" hidden="1" x14ac:dyDescent="0.25">
      <c r="A117" s="268"/>
      <c r="B117" s="271"/>
      <c r="C117" s="13" t="s">
        <v>29</v>
      </c>
      <c r="D117" s="5" t="s">
        <v>19</v>
      </c>
      <c r="E117" s="220"/>
      <c r="F117" s="42">
        <v>1</v>
      </c>
      <c r="G117" s="277"/>
      <c r="H117" s="199"/>
      <c r="I117" s="191"/>
      <c r="J117" s="191"/>
      <c r="K117" s="192"/>
      <c r="L117" s="311"/>
      <c r="M117" s="345"/>
      <c r="N117" s="345"/>
      <c r="O117" s="291"/>
      <c r="P117" s="171" t="s">
        <v>205</v>
      </c>
      <c r="Q117" s="171">
        <v>74</v>
      </c>
      <c r="R117" s="171" t="s">
        <v>451</v>
      </c>
      <c r="S117" s="171" t="s">
        <v>517</v>
      </c>
      <c r="T117" s="174" t="s">
        <v>459</v>
      </c>
      <c r="U117" s="171" t="str">
        <f t="shared" si="15"/>
        <v>2.3.1 Evaluación e identificación de Prioridades</v>
      </c>
      <c r="V117" s="171">
        <f t="shared" si="16"/>
        <v>1</v>
      </c>
      <c r="W117" s="171">
        <f t="shared" si="17"/>
        <v>0</v>
      </c>
      <c r="X117" s="171"/>
      <c r="Y117" s="184" t="str">
        <f t="shared" si="22"/>
        <v/>
      </c>
      <c r="Z117" s="171"/>
      <c r="AA117" s="171"/>
      <c r="AB117" s="171"/>
      <c r="AC117" s="171" t="str">
        <f t="shared" si="18"/>
        <v/>
      </c>
      <c r="AD117" s="171" t="str">
        <f t="shared" si="19"/>
        <v/>
      </c>
      <c r="AE117" s="171" t="str">
        <f t="shared" si="20"/>
        <v/>
      </c>
      <c r="AF117" s="171" t="str">
        <f t="shared" si="21"/>
        <v/>
      </c>
      <c r="AG117" s="173" t="str">
        <f>+IFERROR(VLOOKUP(Q117,'Plan de Acción'!A:M,8,0),"")</f>
        <v/>
      </c>
    </row>
    <row r="118" spans="1:33" ht="30" hidden="1" x14ac:dyDescent="0.25">
      <c r="A118" s="268"/>
      <c r="B118" s="271"/>
      <c r="C118" s="14" t="s">
        <v>30</v>
      </c>
      <c r="D118" s="6" t="s">
        <v>20</v>
      </c>
      <c r="E118" s="221"/>
      <c r="F118" s="42">
        <v>2</v>
      </c>
      <c r="G118" s="277"/>
      <c r="H118" s="199"/>
      <c r="I118" s="191"/>
      <c r="J118" s="191"/>
      <c r="K118" s="192"/>
      <c r="L118" s="311"/>
      <c r="M118" s="345"/>
      <c r="N118" s="345"/>
      <c r="O118" s="291"/>
      <c r="P118" s="171" t="s">
        <v>209</v>
      </c>
      <c r="Q118" s="171">
        <v>75</v>
      </c>
      <c r="R118" s="171" t="s">
        <v>451</v>
      </c>
      <c r="S118" s="171" t="s">
        <v>517</v>
      </c>
      <c r="T118" s="168" t="s">
        <v>460</v>
      </c>
      <c r="U118" s="171" t="str">
        <f t="shared" si="15"/>
        <v>2.4.1 Plan que identifica objetivos, metas, responsabilidad, recursos con cronograma y firmado</v>
      </c>
      <c r="V118" s="171">
        <f t="shared" si="16"/>
        <v>2</v>
      </c>
      <c r="W118" s="171">
        <f t="shared" si="17"/>
        <v>0</v>
      </c>
      <c r="X118" s="171"/>
      <c r="Y118" s="184" t="str">
        <f t="shared" si="22"/>
        <v/>
      </c>
      <c r="Z118" s="171"/>
      <c r="AA118" s="171"/>
      <c r="AB118" s="171"/>
      <c r="AC118" s="171" t="str">
        <f t="shared" si="18"/>
        <v/>
      </c>
      <c r="AD118" s="171" t="str">
        <f t="shared" si="19"/>
        <v/>
      </c>
      <c r="AE118" s="171" t="str">
        <f t="shared" si="20"/>
        <v/>
      </c>
      <c r="AF118" s="171" t="str">
        <f t="shared" si="21"/>
        <v/>
      </c>
      <c r="AG118" s="173" t="str">
        <f>+IFERROR(VLOOKUP(Q118,'Plan de Acción'!A:M,8,0),"")</f>
        <v/>
      </c>
    </row>
    <row r="119" spans="1:33" ht="30" hidden="1" x14ac:dyDescent="0.25">
      <c r="A119" s="268"/>
      <c r="B119" s="271"/>
      <c r="C119" s="15" t="s">
        <v>31</v>
      </c>
      <c r="D119" s="5" t="s">
        <v>21</v>
      </c>
      <c r="E119" s="220"/>
      <c r="F119" s="42">
        <v>2</v>
      </c>
      <c r="G119" s="277"/>
      <c r="H119" s="199"/>
      <c r="I119" s="191"/>
      <c r="J119" s="191"/>
      <c r="K119" s="192"/>
      <c r="L119" s="311"/>
      <c r="M119" s="345"/>
      <c r="N119" s="345"/>
      <c r="O119" s="291"/>
      <c r="P119" s="171" t="s">
        <v>215</v>
      </c>
      <c r="Q119" s="171">
        <v>76</v>
      </c>
      <c r="R119" s="171" t="s">
        <v>451</v>
      </c>
      <c r="S119" s="171" t="s">
        <v>517</v>
      </c>
      <c r="T119" s="175" t="s">
        <v>461</v>
      </c>
      <c r="U119" s="171" t="str">
        <f t="shared" si="15"/>
        <v>2.5.1 Archivo o Retención documental del SG SST</v>
      </c>
      <c r="V119" s="171">
        <f t="shared" si="16"/>
        <v>2</v>
      </c>
      <c r="W119" s="171">
        <f t="shared" si="17"/>
        <v>0</v>
      </c>
      <c r="X119" s="171"/>
      <c r="Y119" s="184" t="str">
        <f t="shared" si="22"/>
        <v/>
      </c>
      <c r="Z119" s="171"/>
      <c r="AA119" s="171"/>
      <c r="AB119" s="171"/>
      <c r="AC119" s="171" t="str">
        <f t="shared" si="18"/>
        <v/>
      </c>
      <c r="AD119" s="171" t="str">
        <f t="shared" si="19"/>
        <v/>
      </c>
      <c r="AE119" s="171" t="str">
        <f t="shared" si="20"/>
        <v/>
      </c>
      <c r="AF119" s="171" t="str">
        <f t="shared" si="21"/>
        <v/>
      </c>
      <c r="AG119" s="173" t="str">
        <f>+IFERROR(VLOOKUP(Q119,'Plan de Acción'!A:M,8,0),"")</f>
        <v/>
      </c>
    </row>
    <row r="120" spans="1:33" ht="15" hidden="1" customHeight="1" x14ac:dyDescent="0.25">
      <c r="A120" s="268"/>
      <c r="B120" s="271"/>
      <c r="C120" s="12" t="s">
        <v>32</v>
      </c>
      <c r="D120" s="2" t="s">
        <v>22</v>
      </c>
      <c r="E120" s="214"/>
      <c r="F120" s="42">
        <v>1</v>
      </c>
      <c r="G120" s="277"/>
      <c r="H120" s="199"/>
      <c r="I120" s="191"/>
      <c r="J120" s="191"/>
      <c r="K120" s="192"/>
      <c r="L120" s="311"/>
      <c r="M120" s="345"/>
      <c r="N120" s="345"/>
      <c r="O120" s="291"/>
      <c r="P120" s="171" t="s">
        <v>220</v>
      </c>
      <c r="Q120" s="171">
        <v>77</v>
      </c>
      <c r="R120" s="171" t="s">
        <v>451</v>
      </c>
      <c r="S120" s="171" t="s">
        <v>517</v>
      </c>
      <c r="T120" s="171" t="s">
        <v>462</v>
      </c>
      <c r="U120" s="171" t="str">
        <f t="shared" si="15"/>
        <v>2.6.1 Rendición sbore el desempeño</v>
      </c>
      <c r="V120" s="171">
        <f t="shared" si="16"/>
        <v>1</v>
      </c>
      <c r="W120" s="171">
        <f t="shared" si="17"/>
        <v>0</v>
      </c>
      <c r="X120" s="171"/>
      <c r="Y120" s="184" t="str">
        <f t="shared" si="22"/>
        <v/>
      </c>
      <c r="Z120" s="171"/>
      <c r="AA120" s="171"/>
      <c r="AB120" s="171"/>
      <c r="AC120" s="171" t="str">
        <f t="shared" si="18"/>
        <v/>
      </c>
      <c r="AD120" s="171" t="str">
        <f t="shared" si="19"/>
        <v/>
      </c>
      <c r="AE120" s="171" t="str">
        <f t="shared" si="20"/>
        <v/>
      </c>
      <c r="AF120" s="171" t="str">
        <f t="shared" si="21"/>
        <v/>
      </c>
      <c r="AG120" s="173" t="str">
        <f>+IFERROR(VLOOKUP(Q120,'Plan de Acción'!A:M,8,0),"")</f>
        <v/>
      </c>
    </row>
    <row r="121" spans="1:33" ht="30" hidden="1" x14ac:dyDescent="0.25">
      <c r="A121" s="268"/>
      <c r="B121" s="271"/>
      <c r="C121" s="15" t="s">
        <v>33</v>
      </c>
      <c r="D121" s="5" t="s">
        <v>23</v>
      </c>
      <c r="E121" s="220"/>
      <c r="F121" s="42">
        <v>2</v>
      </c>
      <c r="G121" s="277"/>
      <c r="H121" s="199"/>
      <c r="I121" s="191"/>
      <c r="J121" s="191"/>
      <c r="K121" s="192"/>
      <c r="L121" s="311"/>
      <c r="M121" s="345"/>
      <c r="N121" s="345"/>
      <c r="O121" s="291"/>
      <c r="P121" s="171" t="s">
        <v>226</v>
      </c>
      <c r="Q121" s="171">
        <v>78</v>
      </c>
      <c r="R121" s="171" t="s">
        <v>451</v>
      </c>
      <c r="S121" s="171" t="s">
        <v>517</v>
      </c>
      <c r="T121" s="175" t="s">
        <v>463</v>
      </c>
      <c r="U121" s="171" t="str">
        <f t="shared" si="15"/>
        <v>2.7.1 Matriz Legal</v>
      </c>
      <c r="V121" s="171">
        <f t="shared" si="16"/>
        <v>2</v>
      </c>
      <c r="W121" s="171">
        <f t="shared" si="17"/>
        <v>0</v>
      </c>
      <c r="X121" s="171"/>
      <c r="Y121" s="184" t="str">
        <f t="shared" si="22"/>
        <v/>
      </c>
      <c r="Z121" s="171"/>
      <c r="AA121" s="171"/>
      <c r="AB121" s="171"/>
      <c r="AC121" s="171" t="str">
        <f t="shared" si="18"/>
        <v/>
      </c>
      <c r="AD121" s="171" t="str">
        <f t="shared" si="19"/>
        <v/>
      </c>
      <c r="AE121" s="171" t="str">
        <f t="shared" si="20"/>
        <v/>
      </c>
      <c r="AF121" s="171" t="str">
        <f t="shared" si="21"/>
        <v/>
      </c>
      <c r="AG121" s="173" t="str">
        <f>+IFERROR(VLOOKUP(Q121,'Plan de Acción'!A:M,8,0),"")</f>
        <v/>
      </c>
    </row>
    <row r="122" spans="1:33" ht="15" hidden="1" customHeight="1" x14ac:dyDescent="0.25">
      <c r="A122" s="268"/>
      <c r="B122" s="271"/>
      <c r="C122" s="12" t="s">
        <v>34</v>
      </c>
      <c r="D122" s="2" t="s">
        <v>24</v>
      </c>
      <c r="E122" s="214"/>
      <c r="F122" s="42">
        <v>1</v>
      </c>
      <c r="G122" s="277"/>
      <c r="H122" s="199"/>
      <c r="I122" s="191"/>
      <c r="J122" s="191"/>
      <c r="K122" s="192"/>
      <c r="L122" s="311"/>
      <c r="M122" s="345"/>
      <c r="N122" s="345"/>
      <c r="O122" s="291"/>
      <c r="P122" s="171" t="s">
        <v>231</v>
      </c>
      <c r="Q122" s="171">
        <v>79</v>
      </c>
      <c r="R122" s="171" t="s">
        <v>451</v>
      </c>
      <c r="S122" s="171" t="s">
        <v>517</v>
      </c>
      <c r="T122" s="171" t="s">
        <v>464</v>
      </c>
      <c r="U122" s="171" t="str">
        <f t="shared" si="15"/>
        <v>2.8.1 Mecanismo de comunicación, auto reporte del SG SST</v>
      </c>
      <c r="V122" s="171">
        <f t="shared" si="16"/>
        <v>1</v>
      </c>
      <c r="W122" s="171">
        <f t="shared" si="17"/>
        <v>0</v>
      </c>
      <c r="X122" s="171"/>
      <c r="Y122" s="184" t="str">
        <f t="shared" si="22"/>
        <v/>
      </c>
      <c r="Z122" s="171"/>
      <c r="AA122" s="171"/>
      <c r="AB122" s="171"/>
      <c r="AC122" s="171" t="str">
        <f t="shared" si="18"/>
        <v/>
      </c>
      <c r="AD122" s="171" t="str">
        <f t="shared" si="19"/>
        <v/>
      </c>
      <c r="AE122" s="171" t="str">
        <f t="shared" si="20"/>
        <v/>
      </c>
      <c r="AF122" s="171" t="str">
        <f t="shared" si="21"/>
        <v/>
      </c>
      <c r="AG122" s="173" t="str">
        <f>+IFERROR(VLOOKUP(Q122,'Plan de Acción'!A:M,8,0),"")</f>
        <v/>
      </c>
    </row>
    <row r="123" spans="1:33" ht="30" hidden="1" x14ac:dyDescent="0.25">
      <c r="A123" s="268"/>
      <c r="B123" s="271"/>
      <c r="C123" s="12" t="s">
        <v>35</v>
      </c>
      <c r="D123" s="6" t="s">
        <v>36</v>
      </c>
      <c r="E123" s="221"/>
      <c r="F123" s="42">
        <v>1</v>
      </c>
      <c r="G123" s="277"/>
      <c r="H123" s="199"/>
      <c r="I123" s="191"/>
      <c r="J123" s="191"/>
      <c r="K123" s="192"/>
      <c r="L123" s="311"/>
      <c r="M123" s="345"/>
      <c r="N123" s="345"/>
      <c r="O123" s="291"/>
      <c r="P123" s="171" t="s">
        <v>237</v>
      </c>
      <c r="Q123" s="171">
        <v>80</v>
      </c>
      <c r="R123" s="171" t="s">
        <v>451</v>
      </c>
      <c r="S123" s="171" t="s">
        <v>517</v>
      </c>
      <c r="T123" s="171" t="s">
        <v>465</v>
      </c>
      <c r="U123" s="171" t="str">
        <f t="shared" si="15"/>
        <v>2.9.1 Identificación, Evaluación para adquisición de productos y servicios en el SG SST</v>
      </c>
      <c r="V123" s="171">
        <f t="shared" si="16"/>
        <v>1</v>
      </c>
      <c r="W123" s="171">
        <f t="shared" si="17"/>
        <v>0</v>
      </c>
      <c r="X123" s="171"/>
      <c r="Y123" s="184" t="str">
        <f t="shared" si="22"/>
        <v/>
      </c>
      <c r="Z123" s="171"/>
      <c r="AA123" s="171"/>
      <c r="AB123" s="171"/>
      <c r="AC123" s="171" t="str">
        <f t="shared" si="18"/>
        <v/>
      </c>
      <c r="AD123" s="171" t="str">
        <f t="shared" si="19"/>
        <v/>
      </c>
      <c r="AE123" s="171" t="str">
        <f t="shared" si="20"/>
        <v/>
      </c>
      <c r="AF123" s="171" t="str">
        <f t="shared" si="21"/>
        <v/>
      </c>
      <c r="AG123" s="173" t="str">
        <f>+IFERROR(VLOOKUP(Q123,'Plan de Acción'!A:M,8,0),"")</f>
        <v/>
      </c>
    </row>
    <row r="124" spans="1:33" ht="15" hidden="1" customHeight="1" x14ac:dyDescent="0.25">
      <c r="A124" s="268"/>
      <c r="B124" s="271"/>
      <c r="C124" s="12" t="s">
        <v>37</v>
      </c>
      <c r="D124" s="6" t="s">
        <v>25</v>
      </c>
      <c r="E124" s="221"/>
      <c r="F124" s="42">
        <v>2</v>
      </c>
      <c r="G124" s="277"/>
      <c r="H124" s="199"/>
      <c r="I124" s="191"/>
      <c r="J124" s="191"/>
      <c r="K124" s="192"/>
      <c r="L124" s="311"/>
      <c r="M124" s="345"/>
      <c r="N124" s="345"/>
      <c r="O124" s="291"/>
      <c r="P124" s="171" t="s">
        <v>242</v>
      </c>
      <c r="Q124" s="171">
        <v>81</v>
      </c>
      <c r="R124" s="171" t="s">
        <v>451</v>
      </c>
      <c r="S124" s="171" t="s">
        <v>517</v>
      </c>
      <c r="T124" s="171" t="s">
        <v>466</v>
      </c>
      <c r="U124" s="171" t="str">
        <f t="shared" si="15"/>
        <v>2.10.1 Evaluación y selección de proveedores y contratista</v>
      </c>
      <c r="V124" s="171">
        <f t="shared" si="16"/>
        <v>2</v>
      </c>
      <c r="W124" s="171">
        <f t="shared" si="17"/>
        <v>0</v>
      </c>
      <c r="X124" s="171"/>
      <c r="Y124" s="184" t="str">
        <f t="shared" si="22"/>
        <v/>
      </c>
      <c r="Z124" s="171"/>
      <c r="AA124" s="171"/>
      <c r="AB124" s="171"/>
      <c r="AC124" s="171" t="str">
        <f t="shared" si="18"/>
        <v/>
      </c>
      <c r="AD124" s="171" t="str">
        <f t="shared" si="19"/>
        <v/>
      </c>
      <c r="AE124" s="171" t="str">
        <f t="shared" si="20"/>
        <v/>
      </c>
      <c r="AF124" s="171" t="str">
        <f t="shared" si="21"/>
        <v/>
      </c>
      <c r="AG124" s="173" t="str">
        <f>+IFERROR(VLOOKUP(Q124,'Plan de Acción'!A:M,8,0),"")</f>
        <v/>
      </c>
    </row>
    <row r="125" spans="1:33" ht="30.75" hidden="1" thickBot="1" x14ac:dyDescent="0.3">
      <c r="A125" s="269"/>
      <c r="B125" s="272"/>
      <c r="C125" s="16" t="s">
        <v>38</v>
      </c>
      <c r="D125" s="17" t="s">
        <v>26</v>
      </c>
      <c r="E125" s="222"/>
      <c r="F125" s="43">
        <v>1</v>
      </c>
      <c r="G125" s="278"/>
      <c r="H125" s="200"/>
      <c r="I125" s="194"/>
      <c r="J125" s="194"/>
      <c r="K125" s="195"/>
      <c r="L125" s="312"/>
      <c r="M125" s="346"/>
      <c r="N125" s="346"/>
      <c r="O125" s="292"/>
      <c r="P125" s="171" t="s">
        <v>247</v>
      </c>
      <c r="Q125" s="171">
        <v>82</v>
      </c>
      <c r="R125" s="171" t="s">
        <v>451</v>
      </c>
      <c r="S125" s="171" t="s">
        <v>517</v>
      </c>
      <c r="T125" s="171" t="s">
        <v>467</v>
      </c>
      <c r="U125" s="171" t="str">
        <f t="shared" si="15"/>
        <v>2.11.1 Evaluación del impacto de cambios internos y externos en el SG SST</v>
      </c>
      <c r="V125" s="171">
        <f t="shared" si="16"/>
        <v>1</v>
      </c>
      <c r="W125" s="171">
        <f t="shared" si="17"/>
        <v>0</v>
      </c>
      <c r="X125" s="176">
        <f>+SUM(W104:W125)/SUM(V104:V125)</f>
        <v>0</v>
      </c>
      <c r="Y125" s="184" t="str">
        <f t="shared" si="22"/>
        <v/>
      </c>
      <c r="Z125" s="176">
        <f>+IF(SUM(W104:W125)/SUM(V104:V125)&lt;=60%,SUM(W104:W125)/SUM(V104:V125),"-")</f>
        <v>0</v>
      </c>
      <c r="AA125" s="176" t="str">
        <f>+IF(SUM(W104:W125)/SUM(V104:V125)&gt;85%,SUM(W104:W125)/SUM(V104:V125),"-")</f>
        <v>-</v>
      </c>
      <c r="AB125" s="176" t="str">
        <f>+IF(AND(Z125="-",AA125="-"),SUM(W104:W125)/SUM(V104:V125),"-")</f>
        <v>-</v>
      </c>
      <c r="AC125" s="171" t="str">
        <f t="shared" si="18"/>
        <v/>
      </c>
      <c r="AD125" s="171" t="str">
        <f t="shared" si="19"/>
        <v/>
      </c>
      <c r="AE125" s="171" t="str">
        <f t="shared" si="20"/>
        <v/>
      </c>
      <c r="AF125" s="171" t="str">
        <f t="shared" si="21"/>
        <v/>
      </c>
      <c r="AG125" s="173" t="str">
        <f>+IFERROR(VLOOKUP(Q125,'Plan de Acción'!A:M,8,0),"")</f>
        <v/>
      </c>
    </row>
    <row r="126" spans="1:33" ht="15" hidden="1" customHeight="1" x14ac:dyDescent="0.25">
      <c r="A126" s="335" t="s">
        <v>106</v>
      </c>
      <c r="B126" s="338" t="s">
        <v>100</v>
      </c>
      <c r="C126" s="362" t="s">
        <v>55</v>
      </c>
      <c r="D126" s="25" t="s">
        <v>39</v>
      </c>
      <c r="E126" s="223"/>
      <c r="F126" s="44">
        <v>1</v>
      </c>
      <c r="G126" s="330">
        <v>9</v>
      </c>
      <c r="H126" s="202"/>
      <c r="I126" s="203"/>
      <c r="J126" s="203"/>
      <c r="K126" s="204"/>
      <c r="L126" s="365">
        <f>+COUNTA(J126:J134,H126:H134)*1</f>
        <v>0</v>
      </c>
      <c r="M126" s="353">
        <f>L126/G126</f>
        <v>0</v>
      </c>
      <c r="N126" s="353">
        <f>(L126+L135+L138)/(G126+G135+G138)</f>
        <v>0</v>
      </c>
      <c r="O126" s="356">
        <f>(L126+L135+L138+L144+L148+L154)/(G126+G135+G138+G144+G148+G154)</f>
        <v>0</v>
      </c>
      <c r="P126" s="171" t="s">
        <v>254</v>
      </c>
      <c r="Q126" s="171">
        <v>83</v>
      </c>
      <c r="R126" s="171" t="s">
        <v>452</v>
      </c>
      <c r="S126" s="171" t="s">
        <v>518</v>
      </c>
      <c r="T126" s="166" t="s">
        <v>468</v>
      </c>
      <c r="U126" s="171" t="str">
        <f t="shared" si="15"/>
        <v xml:space="preserve">3.1.1 Evaluación Medica Ocupacional </v>
      </c>
      <c r="V126" s="171">
        <f t="shared" si="16"/>
        <v>1</v>
      </c>
      <c r="W126" s="171">
        <f t="shared" si="17"/>
        <v>0</v>
      </c>
      <c r="X126" s="171"/>
      <c r="Y126" s="184" t="str">
        <f t="shared" si="22"/>
        <v/>
      </c>
      <c r="Z126" s="171"/>
      <c r="AA126" s="171"/>
      <c r="AB126" s="171"/>
      <c r="AC126" s="171" t="str">
        <f t="shared" si="18"/>
        <v/>
      </c>
      <c r="AD126" s="171" t="str">
        <f t="shared" si="19"/>
        <v/>
      </c>
      <c r="AE126" s="171" t="str">
        <f t="shared" si="20"/>
        <v/>
      </c>
      <c r="AF126" s="171" t="str">
        <f t="shared" si="21"/>
        <v/>
      </c>
      <c r="AG126" s="173" t="str">
        <f>+IFERROR(VLOOKUP(Q126,'Plan de Acción'!A:M,8,0),"")</f>
        <v/>
      </c>
    </row>
    <row r="127" spans="1:33" ht="15" hidden="1" customHeight="1" x14ac:dyDescent="0.25">
      <c r="A127" s="336"/>
      <c r="B127" s="339"/>
      <c r="C127" s="363"/>
      <c r="D127" s="26" t="s">
        <v>40</v>
      </c>
      <c r="E127" s="224"/>
      <c r="F127" s="46">
        <v>1</v>
      </c>
      <c r="G127" s="334"/>
      <c r="H127" s="205"/>
      <c r="I127" s="206"/>
      <c r="J127" s="206"/>
      <c r="K127" s="207"/>
      <c r="L127" s="366"/>
      <c r="M127" s="354"/>
      <c r="N127" s="354"/>
      <c r="O127" s="357"/>
      <c r="P127" s="171" t="s">
        <v>257</v>
      </c>
      <c r="Q127" s="171">
        <v>84</v>
      </c>
      <c r="R127" s="171" t="s">
        <v>452</v>
      </c>
      <c r="S127" s="171" t="s">
        <v>518</v>
      </c>
      <c r="T127" s="171" t="s">
        <v>468</v>
      </c>
      <c r="U127" s="171" t="str">
        <f t="shared" si="15"/>
        <v>3.1.2 Actividades de Promoción y Prevención en Salud</v>
      </c>
      <c r="V127" s="171">
        <f t="shared" si="16"/>
        <v>1</v>
      </c>
      <c r="W127" s="171">
        <f t="shared" si="17"/>
        <v>0</v>
      </c>
      <c r="X127" s="171"/>
      <c r="Y127" s="184" t="str">
        <f t="shared" si="22"/>
        <v/>
      </c>
      <c r="Z127" s="171"/>
      <c r="AA127" s="171"/>
      <c r="AB127" s="171"/>
      <c r="AC127" s="171" t="str">
        <f t="shared" si="18"/>
        <v/>
      </c>
      <c r="AD127" s="171" t="str">
        <f t="shared" si="19"/>
        <v/>
      </c>
      <c r="AE127" s="171" t="str">
        <f t="shared" si="20"/>
        <v/>
      </c>
      <c r="AF127" s="171" t="str">
        <f t="shared" si="21"/>
        <v/>
      </c>
      <c r="AG127" s="173" t="str">
        <f>+IFERROR(VLOOKUP(Q127,'Plan de Acción'!A:M,8,0),"")</f>
        <v/>
      </c>
    </row>
    <row r="128" spans="1:33" ht="15" hidden="1" customHeight="1" x14ac:dyDescent="0.25">
      <c r="A128" s="336"/>
      <c r="B128" s="339"/>
      <c r="C128" s="363"/>
      <c r="D128" s="26" t="s">
        <v>41</v>
      </c>
      <c r="E128" s="224"/>
      <c r="F128" s="46">
        <v>1</v>
      </c>
      <c r="G128" s="334"/>
      <c r="H128" s="205"/>
      <c r="I128" s="206"/>
      <c r="J128" s="206"/>
      <c r="K128" s="207"/>
      <c r="L128" s="366"/>
      <c r="M128" s="354"/>
      <c r="N128" s="354"/>
      <c r="O128" s="357"/>
      <c r="P128" s="171" t="s">
        <v>261</v>
      </c>
      <c r="Q128" s="171">
        <v>85</v>
      </c>
      <c r="R128" s="171" t="s">
        <v>452</v>
      </c>
      <c r="S128" s="171" t="s">
        <v>518</v>
      </c>
      <c r="T128" s="171" t="s">
        <v>468</v>
      </c>
      <c r="U128" s="171" t="str">
        <f t="shared" si="15"/>
        <v>3.1.3 Informar al médico los perfiles de cargo</v>
      </c>
      <c r="V128" s="171">
        <f t="shared" si="16"/>
        <v>1</v>
      </c>
      <c r="W128" s="171">
        <f t="shared" si="17"/>
        <v>0</v>
      </c>
      <c r="X128" s="171"/>
      <c r="Y128" s="184" t="str">
        <f t="shared" si="22"/>
        <v/>
      </c>
      <c r="Z128" s="171"/>
      <c r="AA128" s="171"/>
      <c r="AB128" s="171"/>
      <c r="AC128" s="171" t="str">
        <f t="shared" si="18"/>
        <v/>
      </c>
      <c r="AD128" s="171" t="str">
        <f t="shared" si="19"/>
        <v/>
      </c>
      <c r="AE128" s="171" t="str">
        <f t="shared" si="20"/>
        <v/>
      </c>
      <c r="AF128" s="171" t="str">
        <f t="shared" si="21"/>
        <v/>
      </c>
      <c r="AG128" s="173" t="str">
        <f>+IFERROR(VLOOKUP(Q128,'Plan de Acción'!A:M,8,0),"")</f>
        <v/>
      </c>
    </row>
    <row r="129" spans="1:33" ht="30" hidden="1" x14ac:dyDescent="0.25">
      <c r="A129" s="336"/>
      <c r="B129" s="339"/>
      <c r="C129" s="363"/>
      <c r="D129" s="26" t="s">
        <v>42</v>
      </c>
      <c r="E129" s="224"/>
      <c r="F129" s="46">
        <v>1</v>
      </c>
      <c r="G129" s="334"/>
      <c r="H129" s="205"/>
      <c r="I129" s="206"/>
      <c r="J129" s="206"/>
      <c r="K129" s="207"/>
      <c r="L129" s="366"/>
      <c r="M129" s="354"/>
      <c r="N129" s="354"/>
      <c r="O129" s="357"/>
      <c r="P129" s="171" t="s">
        <v>266</v>
      </c>
      <c r="Q129" s="171">
        <v>86</v>
      </c>
      <c r="R129" s="171" t="s">
        <v>452</v>
      </c>
      <c r="S129" s="171" t="s">
        <v>518</v>
      </c>
      <c r="T129" s="171" t="s">
        <v>468</v>
      </c>
      <c r="U129" s="171" t="str">
        <f t="shared" si="15"/>
        <v>3.1.4 Realización de los exámenes médicos ocupacionales - Peligros - Periodicidad</v>
      </c>
      <c r="V129" s="171">
        <f t="shared" si="16"/>
        <v>1</v>
      </c>
      <c r="W129" s="171">
        <f t="shared" si="17"/>
        <v>0</v>
      </c>
      <c r="X129" s="171"/>
      <c r="Y129" s="184" t="str">
        <f t="shared" si="22"/>
        <v/>
      </c>
      <c r="Z129" s="171"/>
      <c r="AA129" s="171"/>
      <c r="AB129" s="171"/>
      <c r="AC129" s="171" t="str">
        <f t="shared" si="18"/>
        <v/>
      </c>
      <c r="AD129" s="171" t="str">
        <f t="shared" si="19"/>
        <v/>
      </c>
      <c r="AE129" s="171" t="str">
        <f t="shared" si="20"/>
        <v/>
      </c>
      <c r="AF129" s="171" t="str">
        <f t="shared" si="21"/>
        <v/>
      </c>
      <c r="AG129" s="173" t="str">
        <f>+IFERROR(VLOOKUP(Q129,'Plan de Acción'!A:M,8,0),"")</f>
        <v/>
      </c>
    </row>
    <row r="130" spans="1:33" ht="15" hidden="1" customHeight="1" x14ac:dyDescent="0.25">
      <c r="A130" s="336"/>
      <c r="B130" s="339"/>
      <c r="C130" s="363"/>
      <c r="D130" s="26" t="s">
        <v>43</v>
      </c>
      <c r="E130" s="224"/>
      <c r="F130" s="46">
        <v>1</v>
      </c>
      <c r="G130" s="334"/>
      <c r="H130" s="205"/>
      <c r="I130" s="206"/>
      <c r="J130" s="206"/>
      <c r="K130" s="207"/>
      <c r="L130" s="366"/>
      <c r="M130" s="354"/>
      <c r="N130" s="354"/>
      <c r="O130" s="357"/>
      <c r="P130" s="171" t="s">
        <v>270</v>
      </c>
      <c r="Q130" s="171">
        <v>87</v>
      </c>
      <c r="R130" s="171" t="s">
        <v>452</v>
      </c>
      <c r="S130" s="171" t="s">
        <v>518</v>
      </c>
      <c r="T130" s="171" t="s">
        <v>468</v>
      </c>
      <c r="U130" s="171" t="str">
        <f t="shared" si="15"/>
        <v>3.1.5 Custodia de Historias Clínica</v>
      </c>
      <c r="V130" s="171">
        <f t="shared" si="16"/>
        <v>1</v>
      </c>
      <c r="W130" s="171">
        <f t="shared" si="17"/>
        <v>0</v>
      </c>
      <c r="X130" s="171"/>
      <c r="Y130" s="184" t="str">
        <f t="shared" si="22"/>
        <v/>
      </c>
      <c r="Z130" s="171"/>
      <c r="AA130" s="171"/>
      <c r="AB130" s="171"/>
      <c r="AC130" s="171" t="str">
        <f t="shared" si="18"/>
        <v/>
      </c>
      <c r="AD130" s="171" t="str">
        <f t="shared" si="19"/>
        <v/>
      </c>
      <c r="AE130" s="171" t="str">
        <f t="shared" si="20"/>
        <v/>
      </c>
      <c r="AF130" s="171" t="str">
        <f t="shared" si="21"/>
        <v/>
      </c>
      <c r="AG130" s="173" t="str">
        <f>+IFERROR(VLOOKUP(Q130,'Plan de Acción'!A:M,8,0),"")</f>
        <v/>
      </c>
    </row>
    <row r="131" spans="1:33" ht="15" hidden="1" customHeight="1" x14ac:dyDescent="0.25">
      <c r="A131" s="336"/>
      <c r="B131" s="339"/>
      <c r="C131" s="363"/>
      <c r="D131" s="26" t="s">
        <v>44</v>
      </c>
      <c r="E131" s="224"/>
      <c r="F131" s="46">
        <v>1</v>
      </c>
      <c r="G131" s="334"/>
      <c r="H131" s="205"/>
      <c r="I131" s="206"/>
      <c r="J131" s="206"/>
      <c r="K131" s="207"/>
      <c r="L131" s="366"/>
      <c r="M131" s="354"/>
      <c r="N131" s="354"/>
      <c r="O131" s="357"/>
      <c r="P131" s="171" t="s">
        <v>274</v>
      </c>
      <c r="Q131" s="171">
        <v>88</v>
      </c>
      <c r="R131" s="171" t="s">
        <v>452</v>
      </c>
      <c r="S131" s="171" t="s">
        <v>518</v>
      </c>
      <c r="T131" s="171" t="s">
        <v>468</v>
      </c>
      <c r="U131" s="171" t="str">
        <f t="shared" si="15"/>
        <v>3.1.6 Restricciones y Recomendaciones Laborales</v>
      </c>
      <c r="V131" s="171">
        <f t="shared" si="16"/>
        <v>1</v>
      </c>
      <c r="W131" s="171">
        <f t="shared" si="17"/>
        <v>0</v>
      </c>
      <c r="X131" s="171"/>
      <c r="Y131" s="184" t="str">
        <f t="shared" si="22"/>
        <v/>
      </c>
      <c r="Z131" s="171"/>
      <c r="AA131" s="171"/>
      <c r="AB131" s="171"/>
      <c r="AC131" s="171" t="str">
        <f t="shared" si="18"/>
        <v/>
      </c>
      <c r="AD131" s="171" t="str">
        <f t="shared" si="19"/>
        <v/>
      </c>
      <c r="AE131" s="171" t="str">
        <f t="shared" si="20"/>
        <v/>
      </c>
      <c r="AF131" s="171" t="str">
        <f t="shared" si="21"/>
        <v/>
      </c>
      <c r="AG131" s="173" t="str">
        <f>+IFERROR(VLOOKUP(Q131,'Plan de Acción'!A:M,8,0),"")</f>
        <v/>
      </c>
    </row>
    <row r="132" spans="1:33" ht="30" hidden="1" x14ac:dyDescent="0.25">
      <c r="A132" s="336"/>
      <c r="B132" s="339"/>
      <c r="C132" s="363"/>
      <c r="D132" s="26" t="s">
        <v>54</v>
      </c>
      <c r="E132" s="224"/>
      <c r="F132" s="46">
        <v>1</v>
      </c>
      <c r="G132" s="334"/>
      <c r="H132" s="205"/>
      <c r="I132" s="206"/>
      <c r="J132" s="206"/>
      <c r="K132" s="207"/>
      <c r="L132" s="366"/>
      <c r="M132" s="354"/>
      <c r="N132" s="354"/>
      <c r="O132" s="357"/>
      <c r="P132" s="171" t="s">
        <v>278</v>
      </c>
      <c r="Q132" s="171">
        <v>89</v>
      </c>
      <c r="R132" s="171" t="s">
        <v>452</v>
      </c>
      <c r="S132" s="171" t="s">
        <v>518</v>
      </c>
      <c r="T132" s="171" t="s">
        <v>468</v>
      </c>
      <c r="U132" s="171" t="str">
        <f t="shared" si="15"/>
        <v>3.1.7 Estilo de vida y entornos saludables (Controles tabaquismo, alcoholismo, farmaco dependiencia y otros)</v>
      </c>
      <c r="V132" s="171">
        <f t="shared" si="16"/>
        <v>1</v>
      </c>
      <c r="W132" s="171">
        <f t="shared" si="17"/>
        <v>0</v>
      </c>
      <c r="X132" s="171"/>
      <c r="Y132" s="184" t="str">
        <f t="shared" si="22"/>
        <v/>
      </c>
      <c r="Z132" s="171"/>
      <c r="AA132" s="171"/>
      <c r="AB132" s="171"/>
      <c r="AC132" s="171" t="str">
        <f t="shared" si="18"/>
        <v/>
      </c>
      <c r="AD132" s="171" t="str">
        <f t="shared" si="19"/>
        <v/>
      </c>
      <c r="AE132" s="171" t="str">
        <f t="shared" si="20"/>
        <v/>
      </c>
      <c r="AF132" s="171" t="str">
        <f t="shared" si="21"/>
        <v/>
      </c>
      <c r="AG132" s="173" t="str">
        <f>+IFERROR(VLOOKUP(Q132,'Plan de Acción'!A:M,8,0),"")</f>
        <v/>
      </c>
    </row>
    <row r="133" spans="1:33" ht="15" hidden="1" customHeight="1" x14ac:dyDescent="0.25">
      <c r="A133" s="336"/>
      <c r="B133" s="339"/>
      <c r="C133" s="363"/>
      <c r="D133" s="26" t="s">
        <v>45</v>
      </c>
      <c r="E133" s="224"/>
      <c r="F133" s="46">
        <v>1</v>
      </c>
      <c r="G133" s="334"/>
      <c r="H133" s="205"/>
      <c r="I133" s="206"/>
      <c r="J133" s="206"/>
      <c r="K133" s="207"/>
      <c r="L133" s="366"/>
      <c r="M133" s="354"/>
      <c r="N133" s="354"/>
      <c r="O133" s="357"/>
      <c r="P133" s="171" t="s">
        <v>282</v>
      </c>
      <c r="Q133" s="171">
        <v>90</v>
      </c>
      <c r="R133" s="171" t="s">
        <v>452</v>
      </c>
      <c r="S133" s="171" t="s">
        <v>518</v>
      </c>
      <c r="T133" s="171" t="s">
        <v>468</v>
      </c>
      <c r="U133" s="171" t="str">
        <f t="shared" si="15"/>
        <v>3.1.8 Agua Potable, Servicios Sanitarios, Disposición de Basura</v>
      </c>
      <c r="V133" s="171">
        <f t="shared" si="16"/>
        <v>1</v>
      </c>
      <c r="W133" s="171">
        <f t="shared" si="17"/>
        <v>0</v>
      </c>
      <c r="X133" s="171"/>
      <c r="Y133" s="184" t="str">
        <f t="shared" si="22"/>
        <v/>
      </c>
      <c r="Z133" s="171"/>
      <c r="AA133" s="171"/>
      <c r="AB133" s="171"/>
      <c r="AC133" s="171" t="str">
        <f t="shared" si="18"/>
        <v/>
      </c>
      <c r="AD133" s="171" t="str">
        <f t="shared" si="19"/>
        <v/>
      </c>
      <c r="AE133" s="171" t="str">
        <f t="shared" si="20"/>
        <v/>
      </c>
      <c r="AF133" s="171" t="str">
        <f t="shared" si="21"/>
        <v/>
      </c>
      <c r="AG133" s="173" t="str">
        <f>+IFERROR(VLOOKUP(Q133,'Plan de Acción'!A:M,8,0),"")</f>
        <v/>
      </c>
    </row>
    <row r="134" spans="1:33" ht="15.75" hidden="1" customHeight="1" thickBot="1" x14ac:dyDescent="0.3">
      <c r="A134" s="336"/>
      <c r="B134" s="339"/>
      <c r="C134" s="364"/>
      <c r="D134" s="27" t="s">
        <v>46</v>
      </c>
      <c r="E134" s="225"/>
      <c r="F134" s="45">
        <v>1</v>
      </c>
      <c r="G134" s="331"/>
      <c r="H134" s="208"/>
      <c r="I134" s="209"/>
      <c r="J134" s="209"/>
      <c r="K134" s="210"/>
      <c r="L134" s="367"/>
      <c r="M134" s="355"/>
      <c r="N134" s="354"/>
      <c r="O134" s="357"/>
      <c r="P134" s="171" t="s">
        <v>286</v>
      </c>
      <c r="Q134" s="171">
        <v>91</v>
      </c>
      <c r="R134" s="171" t="s">
        <v>452</v>
      </c>
      <c r="S134" s="171" t="s">
        <v>518</v>
      </c>
      <c r="T134" s="171" t="s">
        <v>468</v>
      </c>
      <c r="U134" s="171" t="str">
        <f t="shared" si="15"/>
        <v>3.1.9 Eliminación adecuada de residuos sólidos, líquidos o gaseosos</v>
      </c>
      <c r="V134" s="171">
        <f t="shared" si="16"/>
        <v>1</v>
      </c>
      <c r="W134" s="171">
        <f t="shared" si="17"/>
        <v>0</v>
      </c>
      <c r="X134" s="171"/>
      <c r="Y134" s="184" t="str">
        <f t="shared" si="22"/>
        <v/>
      </c>
      <c r="Z134" s="171"/>
      <c r="AA134" s="171"/>
      <c r="AB134" s="171"/>
      <c r="AC134" s="171" t="str">
        <f t="shared" si="18"/>
        <v/>
      </c>
      <c r="AD134" s="171" t="str">
        <f t="shared" si="19"/>
        <v/>
      </c>
      <c r="AE134" s="171" t="str">
        <f t="shared" si="20"/>
        <v/>
      </c>
      <c r="AF134" s="171" t="str">
        <f t="shared" si="21"/>
        <v/>
      </c>
      <c r="AG134" s="173" t="str">
        <f>+IFERROR(VLOOKUP(Q134,'Plan de Acción'!A:M,8,0),"")</f>
        <v/>
      </c>
    </row>
    <row r="135" spans="1:33" ht="15" hidden="1" customHeight="1" x14ac:dyDescent="0.25">
      <c r="A135" s="336"/>
      <c r="B135" s="339"/>
      <c r="C135" s="328" t="s">
        <v>56</v>
      </c>
      <c r="D135" s="25" t="s">
        <v>47</v>
      </c>
      <c r="E135" s="223"/>
      <c r="F135" s="44">
        <v>2</v>
      </c>
      <c r="G135" s="330">
        <v>5</v>
      </c>
      <c r="H135" s="202"/>
      <c r="I135" s="203"/>
      <c r="J135" s="203"/>
      <c r="K135" s="204"/>
      <c r="L135" s="332">
        <f>+COUNTA(J137,H137)*1+COUNTA(J135:J136,H135:H136)*2</f>
        <v>0</v>
      </c>
      <c r="M135" s="353">
        <f>L135/G135</f>
        <v>0</v>
      </c>
      <c r="N135" s="354"/>
      <c r="O135" s="357"/>
      <c r="P135" s="171" t="s">
        <v>292</v>
      </c>
      <c r="Q135" s="171">
        <v>92</v>
      </c>
      <c r="R135" s="171" t="s">
        <v>452</v>
      </c>
      <c r="S135" s="171" t="s">
        <v>518</v>
      </c>
      <c r="T135" s="171" t="s">
        <v>469</v>
      </c>
      <c r="U135" s="171" t="str">
        <f t="shared" si="15"/>
        <v>3.2.1 Reporte de los Accidentes de Trabajo y enfermedad Laboral</v>
      </c>
      <c r="V135" s="171">
        <f t="shared" si="16"/>
        <v>2</v>
      </c>
      <c r="W135" s="171">
        <f t="shared" si="17"/>
        <v>0</v>
      </c>
      <c r="X135" s="171"/>
      <c r="Y135" s="184" t="str">
        <f t="shared" si="22"/>
        <v/>
      </c>
      <c r="Z135" s="171"/>
      <c r="AA135" s="171"/>
      <c r="AB135" s="171"/>
      <c r="AC135" s="171" t="str">
        <f t="shared" si="18"/>
        <v/>
      </c>
      <c r="AD135" s="171" t="str">
        <f t="shared" si="19"/>
        <v/>
      </c>
      <c r="AE135" s="171" t="str">
        <f t="shared" si="20"/>
        <v/>
      </c>
      <c r="AF135" s="171" t="str">
        <f t="shared" si="21"/>
        <v/>
      </c>
      <c r="AG135" s="173" t="str">
        <f>+IFERROR(VLOOKUP(Q135,'Plan de Acción'!A:M,8,0),"")</f>
        <v/>
      </c>
    </row>
    <row r="136" spans="1:33" ht="15" hidden="1" customHeight="1" x14ac:dyDescent="0.25">
      <c r="A136" s="336"/>
      <c r="B136" s="339"/>
      <c r="C136" s="359"/>
      <c r="D136" s="28" t="s">
        <v>48</v>
      </c>
      <c r="E136" s="226"/>
      <c r="F136" s="46">
        <v>2</v>
      </c>
      <c r="G136" s="334"/>
      <c r="H136" s="205"/>
      <c r="I136" s="206"/>
      <c r="J136" s="206"/>
      <c r="K136" s="207"/>
      <c r="L136" s="361"/>
      <c r="M136" s="354"/>
      <c r="N136" s="354"/>
      <c r="O136" s="357"/>
      <c r="P136" s="171" t="s">
        <v>297</v>
      </c>
      <c r="Q136" s="171">
        <v>93</v>
      </c>
      <c r="R136" s="171" t="s">
        <v>452</v>
      </c>
      <c r="S136" s="171" t="s">
        <v>518</v>
      </c>
      <c r="T136" s="171" t="s">
        <v>469</v>
      </c>
      <c r="U136" s="171" t="str">
        <f t="shared" ref="U136:U163" si="23">+D136</f>
        <v>3.2.2 Investigación de Accidentes de Trabajo y enfermedad Laboral</v>
      </c>
      <c r="V136" s="171">
        <f t="shared" ref="V136:V163" si="24">+F136</f>
        <v>2</v>
      </c>
      <c r="W136" s="171">
        <f t="shared" ref="W136:W163" si="25">+IF(OR(H136&lt;&gt;"",J136&lt;&gt;""),V136,0)</f>
        <v>0</v>
      </c>
      <c r="X136" s="171"/>
      <c r="Y136" s="184" t="str">
        <f t="shared" si="22"/>
        <v/>
      </c>
      <c r="Z136" s="171"/>
      <c r="AA136" s="171"/>
      <c r="AB136" s="171"/>
      <c r="AC136" s="171" t="str">
        <f t="shared" ref="AC136:AC163" si="26">+IF(H136&lt;&gt;"","x","")</f>
        <v/>
      </c>
      <c r="AD136" s="171" t="str">
        <f t="shared" ref="AD136:AD163" si="27">+IF(I136&lt;&gt;"","x","")</f>
        <v/>
      </c>
      <c r="AE136" s="171" t="str">
        <f t="shared" ref="AE136:AE163" si="28">+IF(J136&lt;&gt;"","x","")</f>
        <v/>
      </c>
      <c r="AF136" s="171" t="str">
        <f t="shared" ref="AF136:AF163" si="29">+IF(K136&lt;&gt;"","x","")</f>
        <v/>
      </c>
      <c r="AG136" s="173" t="str">
        <f>+IFERROR(VLOOKUP(Q136,'Plan de Acción'!A:M,8,0),"")</f>
        <v/>
      </c>
    </row>
    <row r="137" spans="1:33" ht="30.75" hidden="1" thickBot="1" x14ac:dyDescent="0.3">
      <c r="A137" s="336"/>
      <c r="B137" s="339"/>
      <c r="C137" s="360"/>
      <c r="D137" s="29" t="s">
        <v>49</v>
      </c>
      <c r="E137" s="227"/>
      <c r="F137" s="45">
        <v>1</v>
      </c>
      <c r="G137" s="331"/>
      <c r="H137" s="208"/>
      <c r="I137" s="209"/>
      <c r="J137" s="209"/>
      <c r="K137" s="210"/>
      <c r="L137" s="333"/>
      <c r="M137" s="355"/>
      <c r="N137" s="354"/>
      <c r="O137" s="357"/>
      <c r="P137" s="171" t="s">
        <v>302</v>
      </c>
      <c r="Q137" s="171">
        <v>94</v>
      </c>
      <c r="R137" s="171" t="s">
        <v>452</v>
      </c>
      <c r="S137" s="171" t="s">
        <v>518</v>
      </c>
      <c r="T137" s="171" t="s">
        <v>469</v>
      </c>
      <c r="U137" s="171" t="str">
        <f t="shared" si="23"/>
        <v>3.2.3 Registro y análisis estádistico de Incidentes, Accidentes de Trabajo y Enfermedad Laboral</v>
      </c>
      <c r="V137" s="171">
        <f t="shared" si="24"/>
        <v>1</v>
      </c>
      <c r="W137" s="171">
        <f t="shared" si="25"/>
        <v>0</v>
      </c>
      <c r="X137" s="171"/>
      <c r="Y137" s="184" t="str">
        <f t="shared" si="22"/>
        <v/>
      </c>
      <c r="Z137" s="171"/>
      <c r="AA137" s="171"/>
      <c r="AB137" s="171"/>
      <c r="AC137" s="171" t="str">
        <f t="shared" si="26"/>
        <v/>
      </c>
      <c r="AD137" s="171" t="str">
        <f t="shared" si="27"/>
        <v/>
      </c>
      <c r="AE137" s="171" t="str">
        <f t="shared" si="28"/>
        <v/>
      </c>
      <c r="AF137" s="171" t="str">
        <f t="shared" si="29"/>
        <v/>
      </c>
      <c r="AG137" s="173" t="str">
        <f>+IFERROR(VLOOKUP(Q137,'Plan de Acción'!A:M,8,0),"")</f>
        <v/>
      </c>
    </row>
    <row r="138" spans="1:33" ht="15" hidden="1" customHeight="1" x14ac:dyDescent="0.25">
      <c r="A138" s="336"/>
      <c r="B138" s="339"/>
      <c r="C138" s="362" t="s">
        <v>59</v>
      </c>
      <c r="D138" s="30" t="s">
        <v>50</v>
      </c>
      <c r="E138" s="228"/>
      <c r="F138" s="44">
        <v>1</v>
      </c>
      <c r="G138" s="276">
        <v>6</v>
      </c>
      <c r="H138" s="202"/>
      <c r="I138" s="203"/>
      <c r="J138" s="203"/>
      <c r="K138" s="204"/>
      <c r="L138" s="332">
        <f>+COUNTA(J138:J143,H138:H143)*1</f>
        <v>0</v>
      </c>
      <c r="M138" s="353">
        <f>L138/G138</f>
        <v>0</v>
      </c>
      <c r="N138" s="354"/>
      <c r="O138" s="357"/>
      <c r="P138" s="171" t="s">
        <v>307</v>
      </c>
      <c r="Q138" s="171">
        <v>95</v>
      </c>
      <c r="R138" s="171" t="s">
        <v>452</v>
      </c>
      <c r="S138" s="171" t="s">
        <v>518</v>
      </c>
      <c r="T138" s="175" t="s">
        <v>470</v>
      </c>
      <c r="U138" s="171" t="str">
        <f t="shared" si="23"/>
        <v>3.3.1 Medición de la severidad de los AT y EL</v>
      </c>
      <c r="V138" s="171">
        <f t="shared" si="24"/>
        <v>1</v>
      </c>
      <c r="W138" s="171">
        <f t="shared" si="25"/>
        <v>0</v>
      </c>
      <c r="X138" s="171"/>
      <c r="Y138" s="184" t="str">
        <f t="shared" si="22"/>
        <v/>
      </c>
      <c r="Z138" s="171"/>
      <c r="AA138" s="171"/>
      <c r="AB138" s="171"/>
      <c r="AC138" s="171" t="str">
        <f t="shared" si="26"/>
        <v/>
      </c>
      <c r="AD138" s="171" t="str">
        <f t="shared" si="27"/>
        <v/>
      </c>
      <c r="AE138" s="171" t="str">
        <f t="shared" si="28"/>
        <v/>
      </c>
      <c r="AF138" s="171" t="str">
        <f t="shared" si="29"/>
        <v/>
      </c>
      <c r="AG138" s="173" t="str">
        <f>+IFERROR(VLOOKUP(Q138,'Plan de Acción'!A:M,8,0),"")</f>
        <v/>
      </c>
    </row>
    <row r="139" spans="1:33" ht="30" hidden="1" x14ac:dyDescent="0.25">
      <c r="A139" s="336"/>
      <c r="B139" s="339"/>
      <c r="C139" s="363"/>
      <c r="D139" s="26" t="s">
        <v>51</v>
      </c>
      <c r="E139" s="224"/>
      <c r="F139" s="46">
        <v>1</v>
      </c>
      <c r="G139" s="277"/>
      <c r="H139" s="205"/>
      <c r="I139" s="206"/>
      <c r="J139" s="206"/>
      <c r="K139" s="207"/>
      <c r="L139" s="361"/>
      <c r="M139" s="354"/>
      <c r="N139" s="354"/>
      <c r="O139" s="357"/>
      <c r="P139" s="171" t="s">
        <v>312</v>
      </c>
      <c r="Q139" s="171">
        <v>96</v>
      </c>
      <c r="R139" s="171" t="s">
        <v>452</v>
      </c>
      <c r="S139" s="171" t="s">
        <v>518</v>
      </c>
      <c r="T139" s="171" t="s">
        <v>470</v>
      </c>
      <c r="U139" s="171" t="str">
        <f t="shared" si="23"/>
        <v>3.3.2 Medición de la frecuencia de los incidentes, Accidentes de Trabajo y Enfermedad Laboral</v>
      </c>
      <c r="V139" s="171">
        <f t="shared" si="24"/>
        <v>1</v>
      </c>
      <c r="W139" s="171">
        <f t="shared" si="25"/>
        <v>0</v>
      </c>
      <c r="X139" s="171"/>
      <c r="Y139" s="184" t="str">
        <f t="shared" si="22"/>
        <v/>
      </c>
      <c r="Z139" s="171"/>
      <c r="AA139" s="171"/>
      <c r="AB139" s="171"/>
      <c r="AC139" s="171" t="str">
        <f t="shared" si="26"/>
        <v/>
      </c>
      <c r="AD139" s="171" t="str">
        <f t="shared" si="27"/>
        <v/>
      </c>
      <c r="AE139" s="171" t="str">
        <f t="shared" si="28"/>
        <v/>
      </c>
      <c r="AF139" s="171" t="str">
        <f t="shared" si="29"/>
        <v/>
      </c>
      <c r="AG139" s="173" t="str">
        <f>+IFERROR(VLOOKUP(Q139,'Plan de Acción'!A:M,8,0),"")</f>
        <v/>
      </c>
    </row>
    <row r="140" spans="1:33" ht="15" hidden="1" customHeight="1" x14ac:dyDescent="0.25">
      <c r="A140" s="336"/>
      <c r="B140" s="339"/>
      <c r="C140" s="363"/>
      <c r="D140" s="31" t="s">
        <v>52</v>
      </c>
      <c r="E140" s="229"/>
      <c r="F140" s="46">
        <v>1</v>
      </c>
      <c r="G140" s="277"/>
      <c r="H140" s="205"/>
      <c r="I140" s="206"/>
      <c r="J140" s="206"/>
      <c r="K140" s="207"/>
      <c r="L140" s="361"/>
      <c r="M140" s="354"/>
      <c r="N140" s="354"/>
      <c r="O140" s="357"/>
      <c r="P140" s="171" t="s">
        <v>316</v>
      </c>
      <c r="Q140" s="171">
        <v>97</v>
      </c>
      <c r="R140" s="171" t="s">
        <v>452</v>
      </c>
      <c r="S140" s="171" t="s">
        <v>518</v>
      </c>
      <c r="T140" s="171" t="s">
        <v>470</v>
      </c>
      <c r="U140" s="171" t="str">
        <f t="shared" si="23"/>
        <v>3.3.3 Medición de la Mortalidad de los AT y EL</v>
      </c>
      <c r="V140" s="171">
        <f t="shared" si="24"/>
        <v>1</v>
      </c>
      <c r="W140" s="171">
        <f t="shared" si="25"/>
        <v>0</v>
      </c>
      <c r="X140" s="171"/>
      <c r="Y140" s="184" t="str">
        <f t="shared" si="22"/>
        <v/>
      </c>
      <c r="Z140" s="171"/>
      <c r="AA140" s="171"/>
      <c r="AB140" s="171"/>
      <c r="AC140" s="171" t="str">
        <f t="shared" si="26"/>
        <v/>
      </c>
      <c r="AD140" s="171" t="str">
        <f t="shared" si="27"/>
        <v/>
      </c>
      <c r="AE140" s="171" t="str">
        <f t="shared" si="28"/>
        <v/>
      </c>
      <c r="AF140" s="171" t="str">
        <f t="shared" si="29"/>
        <v/>
      </c>
      <c r="AG140" s="173" t="str">
        <f>+IFERROR(VLOOKUP(Q140,'Plan de Acción'!A:M,8,0),"")</f>
        <v/>
      </c>
    </row>
    <row r="141" spans="1:33" ht="30" hidden="1" x14ac:dyDescent="0.25">
      <c r="A141" s="336"/>
      <c r="B141" s="339"/>
      <c r="C141" s="363"/>
      <c r="D141" s="26" t="s">
        <v>53</v>
      </c>
      <c r="E141" s="224"/>
      <c r="F141" s="46">
        <v>1</v>
      </c>
      <c r="G141" s="277"/>
      <c r="H141" s="205"/>
      <c r="I141" s="206"/>
      <c r="J141" s="206"/>
      <c r="K141" s="207"/>
      <c r="L141" s="361"/>
      <c r="M141" s="354"/>
      <c r="N141" s="354"/>
      <c r="O141" s="357"/>
      <c r="P141" s="171" t="s">
        <v>320</v>
      </c>
      <c r="Q141" s="171">
        <v>98</v>
      </c>
      <c r="R141" s="171" t="s">
        <v>452</v>
      </c>
      <c r="S141" s="171" t="s">
        <v>518</v>
      </c>
      <c r="T141" s="171" t="s">
        <v>470</v>
      </c>
      <c r="U141" s="171" t="str">
        <f t="shared" si="23"/>
        <v>3.3.4 Medición de la prevalencia de los incidentes, Accidentes de Trabajo y Enfermedad Laboral</v>
      </c>
      <c r="V141" s="171">
        <f t="shared" si="24"/>
        <v>1</v>
      </c>
      <c r="W141" s="171">
        <f t="shared" si="25"/>
        <v>0</v>
      </c>
      <c r="X141" s="171"/>
      <c r="Y141" s="184" t="str">
        <f t="shared" si="22"/>
        <v/>
      </c>
      <c r="Z141" s="171"/>
      <c r="AA141" s="171"/>
      <c r="AB141" s="171"/>
      <c r="AC141" s="171" t="str">
        <f t="shared" si="26"/>
        <v/>
      </c>
      <c r="AD141" s="171" t="str">
        <f t="shared" si="27"/>
        <v/>
      </c>
      <c r="AE141" s="171" t="str">
        <f t="shared" si="28"/>
        <v/>
      </c>
      <c r="AF141" s="171" t="str">
        <f t="shared" si="29"/>
        <v/>
      </c>
      <c r="AG141" s="173" t="str">
        <f>+IFERROR(VLOOKUP(Q141,'Plan de Acción'!A:M,8,0),"")</f>
        <v/>
      </c>
    </row>
    <row r="142" spans="1:33" ht="30" hidden="1" x14ac:dyDescent="0.25">
      <c r="A142" s="336"/>
      <c r="B142" s="339"/>
      <c r="C142" s="363"/>
      <c r="D142" s="26" t="s">
        <v>57</v>
      </c>
      <c r="E142" s="224"/>
      <c r="F142" s="46">
        <v>1</v>
      </c>
      <c r="G142" s="277"/>
      <c r="H142" s="205"/>
      <c r="I142" s="206"/>
      <c r="J142" s="206"/>
      <c r="K142" s="207"/>
      <c r="L142" s="361"/>
      <c r="M142" s="354"/>
      <c r="N142" s="354"/>
      <c r="O142" s="357"/>
      <c r="P142" s="171" t="s">
        <v>324</v>
      </c>
      <c r="Q142" s="171">
        <v>99</v>
      </c>
      <c r="R142" s="171" t="s">
        <v>452</v>
      </c>
      <c r="S142" s="171" t="s">
        <v>518</v>
      </c>
      <c r="T142" s="171" t="s">
        <v>470</v>
      </c>
      <c r="U142" s="171" t="str">
        <f t="shared" si="23"/>
        <v>3.3.5 Medición de la incidencia de los incidentes, Accidentes de Trabajo y Enfermedad Laboral</v>
      </c>
      <c r="V142" s="171">
        <f t="shared" si="24"/>
        <v>1</v>
      </c>
      <c r="W142" s="171">
        <f t="shared" si="25"/>
        <v>0</v>
      </c>
      <c r="X142" s="171"/>
      <c r="Y142" s="184" t="str">
        <f t="shared" si="22"/>
        <v/>
      </c>
      <c r="Z142" s="171"/>
      <c r="AA142" s="171"/>
      <c r="AB142" s="171"/>
      <c r="AC142" s="171" t="str">
        <f t="shared" si="26"/>
        <v/>
      </c>
      <c r="AD142" s="171" t="str">
        <f t="shared" si="27"/>
        <v/>
      </c>
      <c r="AE142" s="171" t="str">
        <f t="shared" si="28"/>
        <v/>
      </c>
      <c r="AF142" s="171" t="str">
        <f t="shared" si="29"/>
        <v/>
      </c>
      <c r="AG142" s="173" t="str">
        <f>+IFERROR(VLOOKUP(Q142,'Plan de Acción'!A:M,8,0),"")</f>
        <v/>
      </c>
    </row>
    <row r="143" spans="1:33" ht="30.75" hidden="1" thickBot="1" x14ac:dyDescent="0.3">
      <c r="A143" s="336"/>
      <c r="B143" s="340"/>
      <c r="C143" s="364"/>
      <c r="D143" s="29" t="s">
        <v>58</v>
      </c>
      <c r="E143" s="227"/>
      <c r="F143" s="45">
        <v>1</v>
      </c>
      <c r="G143" s="278"/>
      <c r="H143" s="208"/>
      <c r="I143" s="209"/>
      <c r="J143" s="209"/>
      <c r="K143" s="210"/>
      <c r="L143" s="333"/>
      <c r="M143" s="355"/>
      <c r="N143" s="355"/>
      <c r="O143" s="357"/>
      <c r="P143" s="171" t="s">
        <v>328</v>
      </c>
      <c r="Q143" s="171">
        <v>100</v>
      </c>
      <c r="R143" s="171" t="s">
        <v>452</v>
      </c>
      <c r="S143" s="171" t="s">
        <v>518</v>
      </c>
      <c r="T143" s="171" t="s">
        <v>470</v>
      </c>
      <c r="U143" s="171" t="str">
        <f t="shared" si="23"/>
        <v>3.3.6 Medición del ausentismo de los incidentes, Accidentes de Trabajo y Enfermedad Laboral</v>
      </c>
      <c r="V143" s="171">
        <f t="shared" si="24"/>
        <v>1</v>
      </c>
      <c r="W143" s="171">
        <f t="shared" si="25"/>
        <v>0</v>
      </c>
      <c r="X143" s="171"/>
      <c r="Y143" s="184" t="str">
        <f t="shared" si="22"/>
        <v/>
      </c>
      <c r="Z143" s="171"/>
      <c r="AA143" s="171"/>
      <c r="AB143" s="171"/>
      <c r="AC143" s="171" t="str">
        <f t="shared" si="26"/>
        <v/>
      </c>
      <c r="AD143" s="171" t="str">
        <f t="shared" si="27"/>
        <v/>
      </c>
      <c r="AE143" s="171" t="str">
        <f t="shared" si="28"/>
        <v/>
      </c>
      <c r="AF143" s="171" t="str">
        <f t="shared" si="29"/>
        <v/>
      </c>
      <c r="AG143" s="173" t="str">
        <f>+IFERROR(VLOOKUP(Q143,'Plan de Acción'!A:M,8,0),"")</f>
        <v/>
      </c>
    </row>
    <row r="144" spans="1:33" ht="30" hidden="1" x14ac:dyDescent="0.25">
      <c r="A144" s="336"/>
      <c r="B144" s="264" t="s">
        <v>101</v>
      </c>
      <c r="C144" s="299" t="s">
        <v>64</v>
      </c>
      <c r="D144" s="18" t="s">
        <v>60</v>
      </c>
      <c r="E144" s="230"/>
      <c r="F144" s="41">
        <v>4</v>
      </c>
      <c r="G144" s="330">
        <v>15</v>
      </c>
      <c r="H144" s="201"/>
      <c r="I144" s="188"/>
      <c r="J144" s="188"/>
      <c r="K144" s="189"/>
      <c r="L144" s="332">
        <f>+COUNTA(J146,H146)*3+COUNTA(H144:H145,H147)*4+COUNTA(J144:J145,J147)*4</f>
        <v>0</v>
      </c>
      <c r="M144" s="344">
        <f>L144/G144</f>
        <v>0</v>
      </c>
      <c r="N144" s="344">
        <f>(L144+L148)/(G144+G148)</f>
        <v>0</v>
      </c>
      <c r="O144" s="357"/>
      <c r="P144" s="171" t="s">
        <v>334</v>
      </c>
      <c r="Q144" s="171">
        <v>101</v>
      </c>
      <c r="R144" s="171" t="s">
        <v>452</v>
      </c>
      <c r="S144" s="171" t="s">
        <v>519</v>
      </c>
      <c r="T144" s="171" t="s">
        <v>471</v>
      </c>
      <c r="U144" s="171" t="str">
        <f t="shared" si="23"/>
        <v>4.1.1 Metodología para la identificación, evaluación y valoración de peligros</v>
      </c>
      <c r="V144" s="171">
        <f t="shared" si="24"/>
        <v>4</v>
      </c>
      <c r="W144" s="171">
        <f t="shared" si="25"/>
        <v>0</v>
      </c>
      <c r="X144" s="171"/>
      <c r="Y144" s="184" t="str">
        <f t="shared" si="22"/>
        <v/>
      </c>
      <c r="Z144" s="171"/>
      <c r="AA144" s="171"/>
      <c r="AB144" s="171"/>
      <c r="AC144" s="171" t="str">
        <f t="shared" si="26"/>
        <v/>
      </c>
      <c r="AD144" s="171" t="str">
        <f t="shared" si="27"/>
        <v/>
      </c>
      <c r="AE144" s="171" t="str">
        <f t="shared" si="28"/>
        <v/>
      </c>
      <c r="AF144" s="171" t="str">
        <f t="shared" si="29"/>
        <v/>
      </c>
      <c r="AG144" s="173" t="str">
        <f>+IFERROR(VLOOKUP(Q144,'Plan de Acción'!A:M,8,0),"")</f>
        <v/>
      </c>
    </row>
    <row r="145" spans="1:33" ht="30" hidden="1" x14ac:dyDescent="0.25">
      <c r="A145" s="336"/>
      <c r="B145" s="265"/>
      <c r="C145" s="274"/>
      <c r="D145" s="4" t="s">
        <v>61</v>
      </c>
      <c r="E145" s="219"/>
      <c r="F145" s="42">
        <v>4</v>
      </c>
      <c r="G145" s="334"/>
      <c r="H145" s="199"/>
      <c r="I145" s="191"/>
      <c r="J145" s="191"/>
      <c r="K145" s="192"/>
      <c r="L145" s="361"/>
      <c r="M145" s="345"/>
      <c r="N145" s="345"/>
      <c r="O145" s="357"/>
      <c r="P145" s="171" t="s">
        <v>339</v>
      </c>
      <c r="Q145" s="171">
        <v>102</v>
      </c>
      <c r="R145" s="171" t="s">
        <v>452</v>
      </c>
      <c r="S145" s="171" t="s">
        <v>519</v>
      </c>
      <c r="T145" s="171" t="s">
        <v>471</v>
      </c>
      <c r="U145" s="171" t="str">
        <f t="shared" si="23"/>
        <v>4.1.2 Identificación de peligros con participación de todos los niveles de la organización</v>
      </c>
      <c r="V145" s="171">
        <f t="shared" si="24"/>
        <v>4</v>
      </c>
      <c r="W145" s="171">
        <f t="shared" si="25"/>
        <v>0</v>
      </c>
      <c r="X145" s="171"/>
      <c r="Y145" s="184" t="str">
        <f t="shared" si="22"/>
        <v/>
      </c>
      <c r="Z145" s="171"/>
      <c r="AA145" s="171"/>
      <c r="AB145" s="171"/>
      <c r="AC145" s="171" t="str">
        <f t="shared" si="26"/>
        <v/>
      </c>
      <c r="AD145" s="171" t="str">
        <f t="shared" si="27"/>
        <v/>
      </c>
      <c r="AE145" s="171" t="str">
        <f t="shared" si="28"/>
        <v/>
      </c>
      <c r="AF145" s="171" t="str">
        <f t="shared" si="29"/>
        <v/>
      </c>
      <c r="AG145" s="173" t="str">
        <f>+IFERROR(VLOOKUP(Q145,'Plan de Acción'!A:M,8,0),"")</f>
        <v/>
      </c>
    </row>
    <row r="146" spans="1:33" ht="30" hidden="1" x14ac:dyDescent="0.25">
      <c r="A146" s="336"/>
      <c r="B146" s="265"/>
      <c r="C146" s="274"/>
      <c r="D146" s="4" t="s">
        <v>62</v>
      </c>
      <c r="E146" s="219"/>
      <c r="F146" s="42">
        <v>3</v>
      </c>
      <c r="G146" s="334"/>
      <c r="H146" s="199"/>
      <c r="I146" s="191"/>
      <c r="J146" s="191"/>
      <c r="K146" s="192"/>
      <c r="L146" s="361"/>
      <c r="M146" s="345"/>
      <c r="N146" s="345"/>
      <c r="O146" s="357"/>
      <c r="P146" s="171" t="s">
        <v>344</v>
      </c>
      <c r="Q146" s="171">
        <v>103</v>
      </c>
      <c r="R146" s="171" t="s">
        <v>452</v>
      </c>
      <c r="S146" s="171" t="s">
        <v>519</v>
      </c>
      <c r="T146" s="171" t="s">
        <v>471</v>
      </c>
      <c r="U146" s="171" t="str">
        <f t="shared" si="23"/>
        <v>4.1.3 Identificación y priorización de la naturaleza de los peligros (Metodología adicional, cancerígenos y otros)</v>
      </c>
      <c r="V146" s="171">
        <f t="shared" si="24"/>
        <v>3</v>
      </c>
      <c r="W146" s="171">
        <f t="shared" si="25"/>
        <v>0</v>
      </c>
      <c r="X146" s="171"/>
      <c r="Y146" s="184" t="str">
        <f t="shared" si="22"/>
        <v/>
      </c>
      <c r="Z146" s="171"/>
      <c r="AA146" s="171"/>
      <c r="AB146" s="171"/>
      <c r="AC146" s="171" t="str">
        <f t="shared" si="26"/>
        <v/>
      </c>
      <c r="AD146" s="171" t="str">
        <f t="shared" si="27"/>
        <v/>
      </c>
      <c r="AE146" s="171" t="str">
        <f t="shared" si="28"/>
        <v/>
      </c>
      <c r="AF146" s="171" t="str">
        <f t="shared" si="29"/>
        <v/>
      </c>
      <c r="AG146" s="173" t="str">
        <f>+IFERROR(VLOOKUP(Q146,'Plan de Acción'!A:M,8,0),"")</f>
        <v/>
      </c>
    </row>
    <row r="147" spans="1:33" ht="22.5" hidden="1" customHeight="1" thickBot="1" x14ac:dyDescent="0.3">
      <c r="A147" s="336"/>
      <c r="B147" s="265"/>
      <c r="C147" s="275"/>
      <c r="D147" s="37" t="s">
        <v>63</v>
      </c>
      <c r="E147" s="231"/>
      <c r="F147" s="43">
        <v>4</v>
      </c>
      <c r="G147" s="331"/>
      <c r="H147" s="200"/>
      <c r="I147" s="194"/>
      <c r="J147" s="194"/>
      <c r="K147" s="195"/>
      <c r="L147" s="333"/>
      <c r="M147" s="346"/>
      <c r="N147" s="345"/>
      <c r="O147" s="357"/>
      <c r="P147" s="171" t="s">
        <v>349</v>
      </c>
      <c r="Q147" s="171">
        <v>104</v>
      </c>
      <c r="R147" s="171" t="s">
        <v>452</v>
      </c>
      <c r="S147" s="171" t="s">
        <v>519</v>
      </c>
      <c r="T147" s="171" t="s">
        <v>471</v>
      </c>
      <c r="U147" s="171" t="str">
        <f t="shared" si="23"/>
        <v>4.1.4 Realización mediciones ambientales, químicos, físicos y biológicos</v>
      </c>
      <c r="V147" s="171">
        <f t="shared" si="24"/>
        <v>4</v>
      </c>
      <c r="W147" s="171">
        <f t="shared" si="25"/>
        <v>0</v>
      </c>
      <c r="X147" s="171"/>
      <c r="Y147" s="184" t="str">
        <f t="shared" si="22"/>
        <v/>
      </c>
      <c r="Z147" s="171"/>
      <c r="AA147" s="171"/>
      <c r="AB147" s="171"/>
      <c r="AC147" s="171" t="str">
        <f t="shared" si="26"/>
        <v/>
      </c>
      <c r="AD147" s="171" t="str">
        <f t="shared" si="27"/>
        <v/>
      </c>
      <c r="AE147" s="171" t="str">
        <f t="shared" si="28"/>
        <v/>
      </c>
      <c r="AF147" s="171" t="str">
        <f t="shared" si="29"/>
        <v/>
      </c>
      <c r="AG147" s="173" t="str">
        <f>+IFERROR(VLOOKUP(Q147,'Plan de Acción'!A:M,8,0),"")</f>
        <v/>
      </c>
    </row>
    <row r="148" spans="1:33" ht="15" hidden="1" customHeight="1" x14ac:dyDescent="0.25">
      <c r="A148" s="336"/>
      <c r="B148" s="265"/>
      <c r="C148" s="350" t="s">
        <v>91</v>
      </c>
      <c r="D148" s="18" t="s">
        <v>90</v>
      </c>
      <c r="E148" s="230"/>
      <c r="F148" s="41">
        <v>2.5</v>
      </c>
      <c r="G148" s="330">
        <v>15</v>
      </c>
      <c r="H148" s="201"/>
      <c r="I148" s="188"/>
      <c r="J148" s="188"/>
      <c r="K148" s="189"/>
      <c r="L148" s="332">
        <f>+COUNTA(J148:J153,H148:H153)*2.5</f>
        <v>0</v>
      </c>
      <c r="M148" s="368">
        <f>L148/G148</f>
        <v>0</v>
      </c>
      <c r="N148" s="345"/>
      <c r="O148" s="357"/>
      <c r="P148" s="171" t="s">
        <v>355</v>
      </c>
      <c r="Q148" s="171">
        <v>105</v>
      </c>
      <c r="R148" s="171" t="s">
        <v>452</v>
      </c>
      <c r="S148" s="171" t="s">
        <v>519</v>
      </c>
      <c r="T148" s="171" t="s">
        <v>91</v>
      </c>
      <c r="U148" s="171" t="str">
        <f t="shared" si="23"/>
        <v>4.2.1 Se implementan medidas de prevención y control / peligros</v>
      </c>
      <c r="V148" s="171">
        <f t="shared" si="24"/>
        <v>2.5</v>
      </c>
      <c r="W148" s="171">
        <f t="shared" si="25"/>
        <v>0</v>
      </c>
      <c r="X148" s="171"/>
      <c r="Y148" s="184" t="str">
        <f t="shared" si="22"/>
        <v/>
      </c>
      <c r="Z148" s="171"/>
      <c r="AA148" s="171"/>
      <c r="AB148" s="171"/>
      <c r="AC148" s="171" t="str">
        <f t="shared" si="26"/>
        <v/>
      </c>
      <c r="AD148" s="171" t="str">
        <f t="shared" si="27"/>
        <v/>
      </c>
      <c r="AE148" s="171" t="str">
        <f t="shared" si="28"/>
        <v/>
      </c>
      <c r="AF148" s="171" t="str">
        <f t="shared" si="29"/>
        <v/>
      </c>
      <c r="AG148" s="173" t="str">
        <f>+IFERROR(VLOOKUP(Q148,'Plan de Acción'!A:M,8,0),"")</f>
        <v/>
      </c>
    </row>
    <row r="149" spans="1:33" ht="15" hidden="1" customHeight="1" x14ac:dyDescent="0.25">
      <c r="A149" s="336"/>
      <c r="B149" s="265"/>
      <c r="C149" s="351"/>
      <c r="D149" s="4" t="s">
        <v>85</v>
      </c>
      <c r="E149" s="219"/>
      <c r="F149" s="42">
        <v>2.5</v>
      </c>
      <c r="G149" s="334"/>
      <c r="H149" s="199"/>
      <c r="I149" s="191"/>
      <c r="J149" s="191"/>
      <c r="K149" s="192"/>
      <c r="L149" s="361"/>
      <c r="M149" s="369"/>
      <c r="N149" s="345"/>
      <c r="O149" s="357"/>
      <c r="P149" s="171" t="s">
        <v>358</v>
      </c>
      <c r="Q149" s="171">
        <v>106</v>
      </c>
      <c r="R149" s="171" t="s">
        <v>452</v>
      </c>
      <c r="S149" s="171" t="s">
        <v>519</v>
      </c>
      <c r="T149" s="171" t="s">
        <v>91</v>
      </c>
      <c r="U149" s="171" t="str">
        <f t="shared" si="23"/>
        <v>4.2.2 Se verifica aplicación de las medidas prevención y control</v>
      </c>
      <c r="V149" s="171">
        <f t="shared" si="24"/>
        <v>2.5</v>
      </c>
      <c r="W149" s="171">
        <f t="shared" si="25"/>
        <v>0</v>
      </c>
      <c r="X149" s="171"/>
      <c r="Y149" s="184" t="str">
        <f t="shared" si="22"/>
        <v/>
      </c>
      <c r="Z149" s="171"/>
      <c r="AA149" s="171"/>
      <c r="AB149" s="171"/>
      <c r="AC149" s="171" t="str">
        <f t="shared" si="26"/>
        <v/>
      </c>
      <c r="AD149" s="171" t="str">
        <f t="shared" si="27"/>
        <v/>
      </c>
      <c r="AE149" s="171" t="str">
        <f t="shared" si="28"/>
        <v/>
      </c>
      <c r="AF149" s="171" t="str">
        <f t="shared" si="29"/>
        <v/>
      </c>
      <c r="AG149" s="173" t="str">
        <f>+IFERROR(VLOOKUP(Q149,'Plan de Acción'!A:M,8,0),"")</f>
        <v/>
      </c>
    </row>
    <row r="150" spans="1:33" ht="15" hidden="1" customHeight="1" x14ac:dyDescent="0.25">
      <c r="A150" s="336"/>
      <c r="B150" s="265"/>
      <c r="C150" s="351"/>
      <c r="D150" s="4" t="s">
        <v>86</v>
      </c>
      <c r="E150" s="219"/>
      <c r="F150" s="42">
        <v>2.5</v>
      </c>
      <c r="G150" s="334"/>
      <c r="H150" s="199"/>
      <c r="I150" s="191"/>
      <c r="J150" s="191"/>
      <c r="K150" s="192"/>
      <c r="L150" s="361"/>
      <c r="M150" s="369"/>
      <c r="N150" s="345"/>
      <c r="O150" s="357"/>
      <c r="P150" s="171" t="s">
        <v>363</v>
      </c>
      <c r="Q150" s="171">
        <v>107</v>
      </c>
      <c r="R150" s="171" t="s">
        <v>452</v>
      </c>
      <c r="S150" s="171" t="s">
        <v>519</v>
      </c>
      <c r="T150" s="171" t="s">
        <v>91</v>
      </c>
      <c r="U150" s="171" t="str">
        <f t="shared" si="23"/>
        <v>4.2.3 Hay procedimientos, instructivos, fichas, protocolos</v>
      </c>
      <c r="V150" s="171">
        <f t="shared" si="24"/>
        <v>2.5</v>
      </c>
      <c r="W150" s="171">
        <f t="shared" si="25"/>
        <v>0</v>
      </c>
      <c r="X150" s="171"/>
      <c r="Y150" s="184" t="str">
        <f t="shared" si="22"/>
        <v/>
      </c>
      <c r="Z150" s="171"/>
      <c r="AA150" s="171"/>
      <c r="AB150" s="171"/>
      <c r="AC150" s="171" t="str">
        <f t="shared" si="26"/>
        <v/>
      </c>
      <c r="AD150" s="171" t="str">
        <f t="shared" si="27"/>
        <v/>
      </c>
      <c r="AE150" s="171" t="str">
        <f t="shared" si="28"/>
        <v/>
      </c>
      <c r="AF150" s="171" t="str">
        <f t="shared" si="29"/>
        <v/>
      </c>
      <c r="AG150" s="173" t="str">
        <f>+IFERROR(VLOOKUP(Q150,'Plan de Acción'!A:M,8,0),"")</f>
        <v/>
      </c>
    </row>
    <row r="151" spans="1:33" ht="15.75" hidden="1" customHeight="1" x14ac:dyDescent="0.25">
      <c r="A151" s="336"/>
      <c r="B151" s="265"/>
      <c r="C151" s="351"/>
      <c r="D151" s="4" t="s">
        <v>87</v>
      </c>
      <c r="E151" s="219"/>
      <c r="F151" s="42">
        <v>2.5</v>
      </c>
      <c r="G151" s="334"/>
      <c r="H151" s="199"/>
      <c r="I151" s="191"/>
      <c r="J151" s="191"/>
      <c r="K151" s="192"/>
      <c r="L151" s="361"/>
      <c r="M151" s="369"/>
      <c r="N151" s="345"/>
      <c r="O151" s="357"/>
      <c r="P151" s="171" t="s">
        <v>369</v>
      </c>
      <c r="Q151" s="171">
        <v>108</v>
      </c>
      <c r="R151" s="171" t="s">
        <v>452</v>
      </c>
      <c r="S151" s="171" t="s">
        <v>519</v>
      </c>
      <c r="T151" s="171" t="s">
        <v>91</v>
      </c>
      <c r="U151" s="171" t="str">
        <f t="shared" si="23"/>
        <v>4.2.4 Inspección con el COPASST o Vigia</v>
      </c>
      <c r="V151" s="171">
        <f t="shared" si="24"/>
        <v>2.5</v>
      </c>
      <c r="W151" s="171">
        <f t="shared" si="25"/>
        <v>0</v>
      </c>
      <c r="X151" s="171"/>
      <c r="Y151" s="184" t="str">
        <f t="shared" si="22"/>
        <v/>
      </c>
      <c r="Z151" s="171"/>
      <c r="AA151" s="171"/>
      <c r="AB151" s="171"/>
      <c r="AC151" s="171" t="str">
        <f t="shared" si="26"/>
        <v/>
      </c>
      <c r="AD151" s="171" t="str">
        <f t="shared" si="27"/>
        <v/>
      </c>
      <c r="AE151" s="171" t="str">
        <f t="shared" si="28"/>
        <v/>
      </c>
      <c r="AF151" s="171" t="str">
        <f t="shared" si="29"/>
        <v/>
      </c>
      <c r="AG151" s="173" t="str">
        <f>+IFERROR(VLOOKUP(Q151,'Plan de Acción'!A:M,8,0),"")</f>
        <v/>
      </c>
    </row>
    <row r="152" spans="1:33" ht="30" hidden="1" x14ac:dyDescent="0.25">
      <c r="A152" s="336"/>
      <c r="B152" s="265"/>
      <c r="C152" s="351"/>
      <c r="D152" s="4" t="s">
        <v>88</v>
      </c>
      <c r="E152" s="219"/>
      <c r="F152" s="42">
        <v>2.5</v>
      </c>
      <c r="G152" s="334"/>
      <c r="H152" s="199"/>
      <c r="I152" s="191"/>
      <c r="J152" s="191"/>
      <c r="K152" s="192"/>
      <c r="L152" s="361"/>
      <c r="M152" s="369"/>
      <c r="N152" s="345"/>
      <c r="O152" s="357"/>
      <c r="P152" s="171" t="s">
        <v>374</v>
      </c>
      <c r="Q152" s="171">
        <v>109</v>
      </c>
      <c r="R152" s="171" t="s">
        <v>452</v>
      </c>
      <c r="S152" s="171" t="s">
        <v>519</v>
      </c>
      <c r="T152" s="171" t="s">
        <v>91</v>
      </c>
      <c r="U152" s="171" t="str">
        <f t="shared" si="23"/>
        <v>4.2.5 Mantenimiento periódico de instalaciones, equipos, máquinas, herramientas.</v>
      </c>
      <c r="V152" s="171">
        <f t="shared" si="24"/>
        <v>2.5</v>
      </c>
      <c r="W152" s="171">
        <f t="shared" si="25"/>
        <v>0</v>
      </c>
      <c r="X152" s="171"/>
      <c r="Y152" s="184" t="str">
        <f t="shared" si="22"/>
        <v/>
      </c>
      <c r="Z152" s="171"/>
      <c r="AA152" s="171"/>
      <c r="AB152" s="171"/>
      <c r="AC152" s="171" t="str">
        <f t="shared" si="26"/>
        <v/>
      </c>
      <c r="AD152" s="171" t="str">
        <f t="shared" si="27"/>
        <v/>
      </c>
      <c r="AE152" s="171" t="str">
        <f t="shared" si="28"/>
        <v/>
      </c>
      <c r="AF152" s="171" t="str">
        <f t="shared" si="29"/>
        <v/>
      </c>
      <c r="AG152" s="173" t="str">
        <f>+IFERROR(VLOOKUP(Q152,'Plan de Acción'!A:M,8,0),"")</f>
        <v/>
      </c>
    </row>
    <row r="153" spans="1:33" ht="30.75" hidden="1" thickBot="1" x14ac:dyDescent="0.3">
      <c r="A153" s="336"/>
      <c r="B153" s="266"/>
      <c r="C153" s="352"/>
      <c r="D153" s="19" t="s">
        <v>89</v>
      </c>
      <c r="E153" s="232"/>
      <c r="F153" s="43">
        <v>2.5</v>
      </c>
      <c r="G153" s="331"/>
      <c r="H153" s="200"/>
      <c r="I153" s="194"/>
      <c r="J153" s="194"/>
      <c r="K153" s="195"/>
      <c r="L153" s="333"/>
      <c r="M153" s="370"/>
      <c r="N153" s="346"/>
      <c r="O153" s="357"/>
      <c r="P153" s="171" t="s">
        <v>378</v>
      </c>
      <c r="Q153" s="171">
        <v>110</v>
      </c>
      <c r="R153" s="171" t="s">
        <v>452</v>
      </c>
      <c r="S153" s="171" t="s">
        <v>519</v>
      </c>
      <c r="T153" s="171" t="s">
        <v>91</v>
      </c>
      <c r="U153" s="171" t="str">
        <f t="shared" si="23"/>
        <v>4.2.6 Entrega de Elementos de Protección Personal - EPP, se verifica con contratista y subcontratistas</v>
      </c>
      <c r="V153" s="171">
        <f t="shared" si="24"/>
        <v>2.5</v>
      </c>
      <c r="W153" s="171">
        <f t="shared" si="25"/>
        <v>0</v>
      </c>
      <c r="X153" s="171"/>
      <c r="Y153" s="184" t="str">
        <f t="shared" si="22"/>
        <v/>
      </c>
      <c r="Z153" s="171"/>
      <c r="AA153" s="171"/>
      <c r="AB153" s="171"/>
      <c r="AC153" s="171" t="str">
        <f t="shared" si="26"/>
        <v/>
      </c>
      <c r="AD153" s="171" t="str">
        <f t="shared" si="27"/>
        <v/>
      </c>
      <c r="AE153" s="171" t="str">
        <f t="shared" si="28"/>
        <v/>
      </c>
      <c r="AF153" s="171" t="str">
        <f t="shared" si="29"/>
        <v/>
      </c>
      <c r="AG153" s="173" t="str">
        <f>+IFERROR(VLOOKUP(Q153,'Plan de Acción'!A:M,8,0),"")</f>
        <v/>
      </c>
    </row>
    <row r="154" spans="1:33" ht="32.25" hidden="1" customHeight="1" x14ac:dyDescent="0.25">
      <c r="A154" s="336"/>
      <c r="B154" s="326" t="s">
        <v>102</v>
      </c>
      <c r="C154" s="328" t="s">
        <v>67</v>
      </c>
      <c r="D154" s="25" t="s">
        <v>65</v>
      </c>
      <c r="E154" s="223"/>
      <c r="F154" s="44">
        <v>5</v>
      </c>
      <c r="G154" s="330">
        <v>10</v>
      </c>
      <c r="H154" s="202"/>
      <c r="I154" s="203"/>
      <c r="J154" s="203"/>
      <c r="K154" s="204"/>
      <c r="L154" s="332">
        <f>+COUNTA(J154:J155,H154:H155)*5</f>
        <v>0</v>
      </c>
      <c r="M154" s="344">
        <f>L154/G154</f>
        <v>0</v>
      </c>
      <c r="N154" s="344">
        <f>L154/G154</f>
        <v>0</v>
      </c>
      <c r="O154" s="357"/>
      <c r="P154" s="171" t="s">
        <v>384</v>
      </c>
      <c r="Q154" s="171">
        <v>111</v>
      </c>
      <c r="R154" s="171" t="s">
        <v>452</v>
      </c>
      <c r="S154" s="171" t="s">
        <v>520</v>
      </c>
      <c r="T154" s="171" t="s">
        <v>472</v>
      </c>
      <c r="U154" s="171" t="str">
        <f t="shared" si="23"/>
        <v>5.1.1 Se cuenta con el Plan de Prevención y Prevención ante Emergencias</v>
      </c>
      <c r="V154" s="171">
        <f t="shared" si="24"/>
        <v>5</v>
      </c>
      <c r="W154" s="171">
        <f t="shared" si="25"/>
        <v>0</v>
      </c>
      <c r="X154" s="171"/>
      <c r="Y154" s="184" t="str">
        <f t="shared" si="22"/>
        <v/>
      </c>
      <c r="Z154" s="171"/>
      <c r="AA154" s="171"/>
      <c r="AB154" s="171"/>
      <c r="AC154" s="171" t="str">
        <f t="shared" si="26"/>
        <v/>
      </c>
      <c r="AD154" s="171" t="str">
        <f t="shared" si="27"/>
        <v/>
      </c>
      <c r="AE154" s="171" t="str">
        <f t="shared" si="28"/>
        <v/>
      </c>
      <c r="AF154" s="171" t="str">
        <f t="shared" si="29"/>
        <v/>
      </c>
      <c r="AG154" s="173" t="str">
        <f>+IFERROR(VLOOKUP(Q154,'Plan de Acción'!A:M,8,0),"")</f>
        <v/>
      </c>
    </row>
    <row r="155" spans="1:33" ht="30" hidden="1" customHeight="1" thickBot="1" x14ac:dyDescent="0.3">
      <c r="A155" s="337"/>
      <c r="B155" s="327"/>
      <c r="C155" s="329"/>
      <c r="D155" s="32" t="s">
        <v>66</v>
      </c>
      <c r="E155" s="233"/>
      <c r="F155" s="45">
        <v>5</v>
      </c>
      <c r="G155" s="331"/>
      <c r="H155" s="208"/>
      <c r="I155" s="209"/>
      <c r="J155" s="211"/>
      <c r="K155" s="210"/>
      <c r="L155" s="333"/>
      <c r="M155" s="346"/>
      <c r="N155" s="346"/>
      <c r="O155" s="358"/>
      <c r="P155" s="171" t="s">
        <v>389</v>
      </c>
      <c r="Q155" s="171">
        <v>112</v>
      </c>
      <c r="R155" s="171" t="s">
        <v>452</v>
      </c>
      <c r="S155" s="171" t="s">
        <v>520</v>
      </c>
      <c r="T155" s="171" t="s">
        <v>472</v>
      </c>
      <c r="U155" s="171" t="str">
        <f t="shared" si="23"/>
        <v>5.1.2 Brigada de prevención, conformada y dotada</v>
      </c>
      <c r="V155" s="171">
        <f t="shared" si="24"/>
        <v>5</v>
      </c>
      <c r="W155" s="171">
        <f t="shared" si="25"/>
        <v>0</v>
      </c>
      <c r="X155" s="176">
        <f>+SUM(W126:W155)/SUM(V126:V155)</f>
        <v>0</v>
      </c>
      <c r="Y155" s="184" t="str">
        <f t="shared" si="22"/>
        <v/>
      </c>
      <c r="Z155" s="176">
        <f>+IF(SUM(W126:W155)/SUM(V126:V155)&lt;=60%,SUM(W126:W155)/SUM(V126:V155),"-")</f>
        <v>0</v>
      </c>
      <c r="AA155" s="176" t="str">
        <f>+IF(SUM(W126:W155)/SUM(V126:V155)&gt;85%,SUM(W126:W155)/SUM(V126:V155),"-")</f>
        <v>-</v>
      </c>
      <c r="AB155" s="176" t="str">
        <f>+IF(AND(Z155="-",AA155="-"),SUM(W126:W155)/SUM(V126:V155),"-")</f>
        <v>-</v>
      </c>
      <c r="AC155" s="171" t="str">
        <f t="shared" si="26"/>
        <v/>
      </c>
      <c r="AD155" s="171" t="str">
        <f t="shared" si="27"/>
        <v/>
      </c>
      <c r="AE155" s="171" t="str">
        <f t="shared" si="28"/>
        <v/>
      </c>
      <c r="AF155" s="171" t="str">
        <f t="shared" si="29"/>
        <v/>
      </c>
      <c r="AG155" s="173" t="str">
        <f>+IFERROR(VLOOKUP(Q155,'Plan de Acción'!A:M,8,0),"")</f>
        <v/>
      </c>
    </row>
    <row r="156" spans="1:33" ht="15" hidden="1" customHeight="1" x14ac:dyDescent="0.25">
      <c r="A156" s="338" t="s">
        <v>107</v>
      </c>
      <c r="B156" s="347" t="s">
        <v>103</v>
      </c>
      <c r="C156" s="350" t="s">
        <v>72</v>
      </c>
      <c r="D156" s="18" t="s">
        <v>68</v>
      </c>
      <c r="E156" s="230"/>
      <c r="F156" s="41">
        <v>1.25</v>
      </c>
      <c r="G156" s="276">
        <v>5</v>
      </c>
      <c r="H156" s="201"/>
      <c r="I156" s="188"/>
      <c r="J156" s="188"/>
      <c r="K156" s="189"/>
      <c r="L156" s="310">
        <f>+COUNTA(J156:J159,H156:H159)*1.25</f>
        <v>0</v>
      </c>
      <c r="M156" s="344">
        <f>L156/G156</f>
        <v>0</v>
      </c>
      <c r="N156" s="344">
        <f>L156/G156</f>
        <v>0</v>
      </c>
      <c r="O156" s="290">
        <f>L156/G156</f>
        <v>0</v>
      </c>
      <c r="P156" s="171" t="s">
        <v>397</v>
      </c>
      <c r="Q156" s="171">
        <v>113</v>
      </c>
      <c r="R156" s="171" t="s">
        <v>453</v>
      </c>
      <c r="S156" s="171" t="s">
        <v>521</v>
      </c>
      <c r="T156" s="171" t="s">
        <v>473</v>
      </c>
      <c r="U156" s="171" t="str">
        <f t="shared" si="23"/>
        <v>6.1.1 Indicadores de Estructura, Proceso y Resultado</v>
      </c>
      <c r="V156" s="171">
        <f t="shared" si="24"/>
        <v>1.25</v>
      </c>
      <c r="W156" s="171">
        <f t="shared" si="25"/>
        <v>0</v>
      </c>
      <c r="X156" s="171"/>
      <c r="Y156" s="184" t="str">
        <f t="shared" si="22"/>
        <v/>
      </c>
      <c r="Z156" s="171"/>
      <c r="AA156" s="171"/>
      <c r="AB156" s="171"/>
      <c r="AC156" s="171" t="str">
        <f t="shared" si="26"/>
        <v/>
      </c>
      <c r="AD156" s="171" t="str">
        <f t="shared" si="27"/>
        <v/>
      </c>
      <c r="AE156" s="171" t="str">
        <f t="shared" si="28"/>
        <v/>
      </c>
      <c r="AF156" s="171" t="str">
        <f t="shared" si="29"/>
        <v/>
      </c>
      <c r="AG156" s="173" t="str">
        <f>+IFERROR(VLOOKUP(Q156,'Plan de Acción'!A:M,8,0),"")</f>
        <v/>
      </c>
    </row>
    <row r="157" spans="1:33" ht="15" hidden="1" customHeight="1" x14ac:dyDescent="0.25">
      <c r="A157" s="339"/>
      <c r="B157" s="348"/>
      <c r="C157" s="351"/>
      <c r="D157" s="4" t="s">
        <v>69</v>
      </c>
      <c r="E157" s="219"/>
      <c r="F157" s="42">
        <v>1.25</v>
      </c>
      <c r="G157" s="277"/>
      <c r="H157" s="199"/>
      <c r="I157" s="191"/>
      <c r="J157" s="191"/>
      <c r="K157" s="192"/>
      <c r="L157" s="311"/>
      <c r="M157" s="345"/>
      <c r="N157" s="345"/>
      <c r="O157" s="291"/>
      <c r="P157" s="171" t="s">
        <v>402</v>
      </c>
      <c r="Q157" s="171">
        <v>114</v>
      </c>
      <c r="R157" s="171" t="s">
        <v>453</v>
      </c>
      <c r="S157" s="171" t="s">
        <v>521</v>
      </c>
      <c r="T157" s="171" t="s">
        <v>473</v>
      </c>
      <c r="U157" s="171" t="str">
        <f t="shared" si="23"/>
        <v>6,1.2 La Empresa realiza auditoría por lo menos una vez al año</v>
      </c>
      <c r="V157" s="171">
        <f t="shared" si="24"/>
        <v>1.25</v>
      </c>
      <c r="W157" s="171">
        <f t="shared" si="25"/>
        <v>0</v>
      </c>
      <c r="X157" s="171"/>
      <c r="Y157" s="184" t="str">
        <f t="shared" si="22"/>
        <v/>
      </c>
      <c r="Z157" s="171"/>
      <c r="AA157" s="171"/>
      <c r="AB157" s="171"/>
      <c r="AC157" s="171" t="str">
        <f t="shared" si="26"/>
        <v/>
      </c>
      <c r="AD157" s="171" t="str">
        <f t="shared" si="27"/>
        <v/>
      </c>
      <c r="AE157" s="171" t="str">
        <f t="shared" si="28"/>
        <v/>
      </c>
      <c r="AF157" s="171" t="str">
        <f t="shared" si="29"/>
        <v/>
      </c>
      <c r="AG157" s="173" t="str">
        <f>+IFERROR(VLOOKUP(Q157,'Plan de Acción'!A:M,8,0),"")</f>
        <v/>
      </c>
    </row>
    <row r="158" spans="1:33" ht="30" hidden="1" x14ac:dyDescent="0.25">
      <c r="A158" s="339"/>
      <c r="B158" s="348"/>
      <c r="C158" s="351"/>
      <c r="D158" s="4" t="s">
        <v>70</v>
      </c>
      <c r="E158" s="219"/>
      <c r="F158" s="42">
        <v>1.25</v>
      </c>
      <c r="G158" s="277"/>
      <c r="H158" s="199"/>
      <c r="I158" s="191"/>
      <c r="J158" s="191"/>
      <c r="K158" s="192"/>
      <c r="L158" s="311"/>
      <c r="M158" s="345"/>
      <c r="N158" s="345"/>
      <c r="O158" s="291"/>
      <c r="P158" s="171" t="s">
        <v>407</v>
      </c>
      <c r="Q158" s="171">
        <v>115</v>
      </c>
      <c r="R158" s="171" t="s">
        <v>453</v>
      </c>
      <c r="S158" s="171" t="s">
        <v>521</v>
      </c>
      <c r="T158" s="171" t="s">
        <v>473</v>
      </c>
      <c r="U158" s="171" t="str">
        <f t="shared" si="23"/>
        <v>6.1.3 Revisión anual por la Alta Dirección, resultados y alcance de la auditoría</v>
      </c>
      <c r="V158" s="171">
        <f t="shared" si="24"/>
        <v>1.25</v>
      </c>
      <c r="W158" s="171">
        <f t="shared" si="25"/>
        <v>0</v>
      </c>
      <c r="X158" s="171"/>
      <c r="Y158" s="184" t="str">
        <f t="shared" si="22"/>
        <v/>
      </c>
      <c r="Z158" s="171"/>
      <c r="AA158" s="171"/>
      <c r="AB158" s="171"/>
      <c r="AC158" s="171" t="str">
        <f t="shared" si="26"/>
        <v/>
      </c>
      <c r="AD158" s="171" t="str">
        <f t="shared" si="27"/>
        <v/>
      </c>
      <c r="AE158" s="171" t="str">
        <f t="shared" si="28"/>
        <v/>
      </c>
      <c r="AF158" s="171" t="str">
        <f t="shared" si="29"/>
        <v/>
      </c>
      <c r="AG158" s="173" t="str">
        <f>+IFERROR(VLOOKUP(Q158,'Plan de Acción'!A:M,8,0),"")</f>
        <v/>
      </c>
    </row>
    <row r="159" spans="1:33" ht="15.75" hidden="1" customHeight="1" thickBot="1" x14ac:dyDescent="0.3">
      <c r="A159" s="340"/>
      <c r="B159" s="349"/>
      <c r="C159" s="352"/>
      <c r="D159" s="19" t="s">
        <v>71</v>
      </c>
      <c r="E159" s="232"/>
      <c r="F159" s="43">
        <v>1.25</v>
      </c>
      <c r="G159" s="278"/>
      <c r="H159" s="200"/>
      <c r="I159" s="194"/>
      <c r="J159" s="194"/>
      <c r="K159" s="195"/>
      <c r="L159" s="312"/>
      <c r="M159" s="346"/>
      <c r="N159" s="346"/>
      <c r="O159" s="292"/>
      <c r="P159" s="171" t="s">
        <v>411</v>
      </c>
      <c r="Q159" s="171">
        <v>116</v>
      </c>
      <c r="R159" s="171" t="s">
        <v>453</v>
      </c>
      <c r="S159" s="171" t="s">
        <v>521</v>
      </c>
      <c r="T159" s="171" t="s">
        <v>473</v>
      </c>
      <c r="U159" s="171" t="str">
        <f t="shared" si="23"/>
        <v>6.1.4 Planificación Auditorías con el COPASST</v>
      </c>
      <c r="V159" s="171">
        <f t="shared" si="24"/>
        <v>1.25</v>
      </c>
      <c r="W159" s="171">
        <f t="shared" si="25"/>
        <v>0</v>
      </c>
      <c r="X159" s="176">
        <f>+SUM(W156:W159)/SUM(V156:V159)</f>
        <v>0</v>
      </c>
      <c r="Y159" s="184" t="str">
        <f t="shared" si="22"/>
        <v/>
      </c>
      <c r="Z159" s="176">
        <f>+IF(SUM(W156:W159)/SUM(V156:V159)&lt;=60%,SUM(W156:W159)/SUM(V156:V159),"-")</f>
        <v>0</v>
      </c>
      <c r="AA159" s="176" t="str">
        <f>+IF(SUM(W156:W159)/SUM(V156:V159)&gt;85%,SUM(W156:W159)/SUM(V156:V159),"-")</f>
        <v>-</v>
      </c>
      <c r="AB159" s="176" t="str">
        <f>+IF(AND(Z159="-",AA159="-"),SUM(W156:W159)/SUM(V156:V159),"-")</f>
        <v>-</v>
      </c>
      <c r="AC159" s="171" t="str">
        <f t="shared" si="26"/>
        <v/>
      </c>
      <c r="AD159" s="171" t="str">
        <f t="shared" si="27"/>
        <v/>
      </c>
      <c r="AE159" s="171" t="str">
        <f t="shared" si="28"/>
        <v/>
      </c>
      <c r="AF159" s="171" t="str">
        <f t="shared" si="29"/>
        <v/>
      </c>
      <c r="AG159" s="173" t="str">
        <f>+IFERROR(VLOOKUP(Q159,'Plan de Acción'!A:M,8,0),"")</f>
        <v/>
      </c>
    </row>
    <row r="160" spans="1:33" ht="30" hidden="1" x14ac:dyDescent="0.25">
      <c r="A160" s="293" t="s">
        <v>108</v>
      </c>
      <c r="B160" s="296" t="s">
        <v>104</v>
      </c>
      <c r="C160" s="299" t="s">
        <v>84</v>
      </c>
      <c r="D160" s="18" t="s">
        <v>73</v>
      </c>
      <c r="E160" s="230"/>
      <c r="F160" s="135">
        <v>2.5</v>
      </c>
      <c r="G160" s="330">
        <v>10</v>
      </c>
      <c r="H160" s="201"/>
      <c r="I160" s="188"/>
      <c r="J160" s="188"/>
      <c r="K160" s="189"/>
      <c r="L160" s="341">
        <f>+COUNTA(J160:J163,H160:H163)*2.5</f>
        <v>0</v>
      </c>
      <c r="M160" s="344">
        <f>L160/G160</f>
        <v>0</v>
      </c>
      <c r="N160" s="344">
        <f>L160/G160</f>
        <v>0</v>
      </c>
      <c r="O160" s="290">
        <f>L160/G160</f>
        <v>0</v>
      </c>
      <c r="P160" s="171" t="s">
        <v>418</v>
      </c>
      <c r="Q160" s="171">
        <v>117</v>
      </c>
      <c r="R160" s="171" t="s">
        <v>454</v>
      </c>
      <c r="S160" s="171" t="s">
        <v>522</v>
      </c>
      <c r="T160" s="171" t="s">
        <v>84</v>
      </c>
      <c r="U160" s="171" t="str">
        <f t="shared" si="23"/>
        <v>7.1.1 Definir acciones de Promoción y Prevención con base en resultados del SG SST</v>
      </c>
      <c r="V160" s="171">
        <f t="shared" si="24"/>
        <v>2.5</v>
      </c>
      <c r="W160" s="171">
        <f t="shared" si="25"/>
        <v>0</v>
      </c>
      <c r="X160" s="171"/>
      <c r="Y160" s="184" t="str">
        <f t="shared" si="22"/>
        <v/>
      </c>
      <c r="Z160" s="171"/>
      <c r="AA160" s="171"/>
      <c r="AB160" s="171"/>
      <c r="AC160" s="171" t="str">
        <f t="shared" si="26"/>
        <v/>
      </c>
      <c r="AD160" s="171" t="str">
        <f t="shared" si="27"/>
        <v/>
      </c>
      <c r="AE160" s="171" t="str">
        <f t="shared" si="28"/>
        <v/>
      </c>
      <c r="AF160" s="171" t="str">
        <f t="shared" si="29"/>
        <v/>
      </c>
      <c r="AG160" s="173" t="str">
        <f>+IFERROR(VLOOKUP(Q160,'Plan de Acción'!A:M,8,0),"")</f>
        <v/>
      </c>
    </row>
    <row r="161" spans="1:35" ht="15" hidden="1" customHeight="1" x14ac:dyDescent="0.25">
      <c r="A161" s="294"/>
      <c r="B161" s="297"/>
      <c r="C161" s="274"/>
      <c r="D161" s="4" t="s">
        <v>74</v>
      </c>
      <c r="E161" s="219"/>
      <c r="F161" s="136">
        <v>2.5</v>
      </c>
      <c r="G161" s="334"/>
      <c r="H161" s="199"/>
      <c r="I161" s="191"/>
      <c r="J161" s="191"/>
      <c r="K161" s="192"/>
      <c r="L161" s="342"/>
      <c r="M161" s="345"/>
      <c r="N161" s="345"/>
      <c r="O161" s="291"/>
      <c r="P161" s="171" t="s">
        <v>423</v>
      </c>
      <c r="Q161" s="171">
        <v>118</v>
      </c>
      <c r="R161" s="171" t="s">
        <v>454</v>
      </c>
      <c r="S161" s="171" t="s">
        <v>522</v>
      </c>
      <c r="T161" s="171" t="s">
        <v>84</v>
      </c>
      <c r="U161" s="171" t="str">
        <f t="shared" si="23"/>
        <v>7.1.2 Toma de Medidas Correctivas, Preventivas y De Mejora</v>
      </c>
      <c r="V161" s="171">
        <f t="shared" si="24"/>
        <v>2.5</v>
      </c>
      <c r="W161" s="171">
        <f t="shared" si="25"/>
        <v>0</v>
      </c>
      <c r="X161" s="171"/>
      <c r="Y161" s="184" t="str">
        <f t="shared" si="22"/>
        <v/>
      </c>
      <c r="Z161" s="171"/>
      <c r="AA161" s="171"/>
      <c r="AB161" s="171"/>
      <c r="AC161" s="171" t="str">
        <f t="shared" si="26"/>
        <v/>
      </c>
      <c r="AD161" s="171" t="str">
        <f t="shared" si="27"/>
        <v/>
      </c>
      <c r="AE161" s="171" t="str">
        <f t="shared" si="28"/>
        <v/>
      </c>
      <c r="AF161" s="171" t="str">
        <f t="shared" si="29"/>
        <v/>
      </c>
      <c r="AG161" s="173" t="str">
        <f>+IFERROR(VLOOKUP(Q161,'Plan de Acción'!A:M,8,0),"")</f>
        <v/>
      </c>
    </row>
    <row r="162" spans="1:35" ht="45" hidden="1" x14ac:dyDescent="0.25">
      <c r="A162" s="294"/>
      <c r="B162" s="297"/>
      <c r="C162" s="274"/>
      <c r="D162" s="4" t="s">
        <v>75</v>
      </c>
      <c r="E162" s="219"/>
      <c r="F162" s="136">
        <v>2.5</v>
      </c>
      <c r="G162" s="334"/>
      <c r="H162" s="199"/>
      <c r="I162" s="191"/>
      <c r="J162" s="191"/>
      <c r="K162" s="192"/>
      <c r="L162" s="342"/>
      <c r="M162" s="345"/>
      <c r="N162" s="345"/>
      <c r="O162" s="291"/>
      <c r="P162" s="171" t="s">
        <v>428</v>
      </c>
      <c r="Q162" s="171">
        <v>119</v>
      </c>
      <c r="R162" s="171" t="s">
        <v>454</v>
      </c>
      <c r="S162" s="171" t="s">
        <v>522</v>
      </c>
      <c r="T162" s="171" t="s">
        <v>84</v>
      </c>
      <c r="U162" s="171" t="str">
        <f t="shared" si="23"/>
        <v>7.1.3 Ejecución de Acciones Correctivas, Preventivas y De Mejora de la Investigación de Incidentes, Accidentes de Trabajo y Enfermedad Laboral</v>
      </c>
      <c r="V162" s="171">
        <f t="shared" si="24"/>
        <v>2.5</v>
      </c>
      <c r="W162" s="171">
        <f t="shared" si="25"/>
        <v>0</v>
      </c>
      <c r="X162" s="171"/>
      <c r="Y162" s="184" t="str">
        <f t="shared" si="22"/>
        <v/>
      </c>
      <c r="Z162" s="171"/>
      <c r="AA162" s="171"/>
      <c r="AB162" s="171"/>
      <c r="AC162" s="171" t="str">
        <f t="shared" si="26"/>
        <v/>
      </c>
      <c r="AD162" s="171" t="str">
        <f t="shared" si="27"/>
        <v/>
      </c>
      <c r="AE162" s="171" t="str">
        <f t="shared" si="28"/>
        <v/>
      </c>
      <c r="AF162" s="171" t="str">
        <f t="shared" si="29"/>
        <v/>
      </c>
      <c r="AG162" s="173" t="str">
        <f>+IFERROR(VLOOKUP(Q162,'Plan de Acción'!A:M,8,0),"")</f>
        <v/>
      </c>
    </row>
    <row r="163" spans="1:35" ht="30.75" hidden="1" thickBot="1" x14ac:dyDescent="0.3">
      <c r="A163" s="295"/>
      <c r="B163" s="298"/>
      <c r="C163" s="275"/>
      <c r="D163" s="19" t="s">
        <v>76</v>
      </c>
      <c r="E163" s="232"/>
      <c r="F163" s="137">
        <v>2.5</v>
      </c>
      <c r="G163" s="331"/>
      <c r="H163" s="200"/>
      <c r="I163" s="194"/>
      <c r="J163" s="194"/>
      <c r="K163" s="195"/>
      <c r="L163" s="343"/>
      <c r="M163" s="346"/>
      <c r="N163" s="346"/>
      <c r="O163" s="292"/>
      <c r="P163" s="171" t="s">
        <v>433</v>
      </c>
      <c r="Q163" s="171">
        <v>120</v>
      </c>
      <c r="R163" s="171" t="s">
        <v>454</v>
      </c>
      <c r="S163" s="171" t="s">
        <v>522</v>
      </c>
      <c r="T163" s="171" t="s">
        <v>84</v>
      </c>
      <c r="U163" s="171" t="str">
        <f t="shared" si="23"/>
        <v>7.1.4 Implementar medidas y acciones correctivas de autoridades y ARL</v>
      </c>
      <c r="V163" s="171">
        <f t="shared" si="24"/>
        <v>2.5</v>
      </c>
      <c r="W163" s="171">
        <f t="shared" si="25"/>
        <v>0</v>
      </c>
      <c r="X163" s="176">
        <f>+SUM(W160:W163)/SUM(V160:V163)</f>
        <v>0</v>
      </c>
      <c r="Y163" s="184" t="str">
        <f t="shared" si="22"/>
        <v/>
      </c>
      <c r="Z163" s="176">
        <f>+IF(SUM(W160:W163)/SUM(V160:V163)&lt;=60%,SUM(W160:W163)/SUM(V160:V163),"-")</f>
        <v>0</v>
      </c>
      <c r="AA163" s="176" t="str">
        <f>+IF(SUM(W160:W163)/SUM(V160:V163)&gt;85%,SUM(W160:W163)/SUM(V160:V163),"-")</f>
        <v>-</v>
      </c>
      <c r="AB163" s="176" t="str">
        <f>+IF(AND(Z163="-",AA163="-"),SUM(W160:W163)/SUM(V160:V163),"-")</f>
        <v>-</v>
      </c>
      <c r="AC163" s="171" t="str">
        <f t="shared" si="26"/>
        <v/>
      </c>
      <c r="AD163" s="171" t="str">
        <f t="shared" si="27"/>
        <v/>
      </c>
      <c r="AE163" s="171" t="str">
        <f t="shared" si="28"/>
        <v/>
      </c>
      <c r="AF163" s="171" t="str">
        <f t="shared" si="29"/>
        <v/>
      </c>
      <c r="AG163" s="173" t="str">
        <f>+IFERROR(VLOOKUP(Q163,'Plan de Acción'!A:M,8,0),"")</f>
        <v/>
      </c>
    </row>
    <row r="164" spans="1:35" ht="21.75" hidden="1" customHeight="1" thickBot="1" x14ac:dyDescent="0.4">
      <c r="A164" s="259" t="s">
        <v>93</v>
      </c>
      <c r="B164" s="260"/>
      <c r="C164" s="260"/>
      <c r="D164" s="238"/>
      <c r="E164" s="122"/>
      <c r="F164" s="123"/>
      <c r="G164" s="149">
        <f>SUM(G104:G163)</f>
        <v>100</v>
      </c>
      <c r="H164" s="261" t="s">
        <v>92</v>
      </c>
      <c r="I164" s="262"/>
      <c r="J164" s="262"/>
      <c r="K164" s="263"/>
      <c r="L164" s="20">
        <f>SUM(L104:L163)</f>
        <v>0</v>
      </c>
      <c r="M164" s="177">
        <f>L164/G164</f>
        <v>0</v>
      </c>
      <c r="P164" s="172"/>
      <c r="Q164" s="171"/>
      <c r="R164" s="171"/>
      <c r="S164" s="171"/>
      <c r="T164" s="171"/>
      <c r="U164" s="171"/>
      <c r="V164" s="171"/>
      <c r="W164" s="171"/>
      <c r="X164" s="171"/>
      <c r="Y164" s="184" t="str">
        <f t="shared" si="22"/>
        <v/>
      </c>
      <c r="Z164" s="171"/>
      <c r="AA164" s="171"/>
      <c r="AB164" s="171"/>
      <c r="AC164" s="171" t="s">
        <v>495</v>
      </c>
      <c r="AD164" s="171" t="s">
        <v>495</v>
      </c>
      <c r="AE164" s="171" t="s">
        <v>495</v>
      </c>
      <c r="AF164" s="171" t="s">
        <v>495</v>
      </c>
      <c r="AG164" s="173" t="str">
        <f>+IFERROR(VLOOKUP(Q164,'Plan de Acción'!A:M,8,0),"")</f>
        <v/>
      </c>
    </row>
    <row r="165" spans="1:35" ht="33.75" hidden="1" customHeight="1" thickBot="1" x14ac:dyDescent="0.35">
      <c r="A165" s="129"/>
      <c r="B165" s="130"/>
      <c r="C165" s="130"/>
      <c r="D165" s="131"/>
      <c r="E165" s="132"/>
      <c r="F165" s="132"/>
      <c r="G165" s="133"/>
      <c r="H165" s="134"/>
      <c r="I165" s="134"/>
      <c r="J165" s="134"/>
      <c r="K165" s="134"/>
      <c r="L165" s="178" t="str">
        <f>IF(L164=0,"",+IF(L164/G164&lt;=60%,"Critica",IF(L164/G164&gt;85%,"Aceptable","Moderadamente Aceptable")))</f>
        <v/>
      </c>
      <c r="M165" s="179"/>
      <c r="N165" s="179"/>
      <c r="O165" s="179"/>
      <c r="P165" s="171"/>
      <c r="Q165" s="171"/>
      <c r="R165" s="171"/>
      <c r="S165" s="171"/>
      <c r="T165" s="171"/>
      <c r="U165" s="171"/>
      <c r="V165" s="171"/>
      <c r="W165" s="171"/>
      <c r="X165" s="171"/>
      <c r="Y165" s="172"/>
      <c r="Z165" s="171"/>
      <c r="AA165" s="171"/>
      <c r="AB165" s="171"/>
      <c r="AC165" s="171"/>
      <c r="AD165" s="171"/>
      <c r="AE165" s="171"/>
      <c r="AF165" s="171"/>
      <c r="AG165" s="173" t="str">
        <f>+IFERROR(VLOOKUP(Q165,'Plan de Acción'!A:M,8,0),"")</f>
        <v/>
      </c>
    </row>
    <row r="166" spans="1:35" hidden="1" x14ac:dyDescent="0.25">
      <c r="A166" s="300" t="s">
        <v>94</v>
      </c>
      <c r="B166" s="301"/>
      <c r="C166" s="301"/>
      <c r="D166" s="301"/>
      <c r="E166" s="301"/>
      <c r="F166" s="301"/>
      <c r="G166" s="301"/>
      <c r="H166" s="301"/>
      <c r="I166" s="301"/>
      <c r="J166" s="301"/>
      <c r="K166" s="301"/>
      <c r="L166" s="302"/>
      <c r="P166" s="171"/>
      <c r="Q166" s="171"/>
      <c r="R166" s="171"/>
      <c r="S166" s="171"/>
      <c r="T166" s="171"/>
      <c r="U166" s="171"/>
      <c r="V166" s="171"/>
      <c r="W166" s="171"/>
      <c r="X166" s="171"/>
      <c r="Y166" s="172"/>
      <c r="Z166" s="171"/>
      <c r="AA166" s="171"/>
      <c r="AB166" s="171"/>
      <c r="AC166" s="171"/>
      <c r="AD166" s="171"/>
      <c r="AE166" s="171"/>
      <c r="AF166" s="171"/>
      <c r="AG166" s="173" t="str">
        <f>+IFERROR(VLOOKUP(Q166,'Plan de Acción'!A:M,8,0),"")</f>
        <v/>
      </c>
    </row>
    <row r="167" spans="1:35" ht="18" hidden="1" customHeight="1" thickBot="1" x14ac:dyDescent="0.3">
      <c r="A167" s="303" t="s">
        <v>95</v>
      </c>
      <c r="B167" s="304"/>
      <c r="C167" s="304"/>
      <c r="D167" s="304"/>
      <c r="E167" s="304"/>
      <c r="F167" s="304"/>
      <c r="G167" s="304"/>
      <c r="H167" s="304"/>
      <c r="I167" s="304"/>
      <c r="J167" s="304"/>
      <c r="K167" s="304"/>
      <c r="L167" s="305"/>
      <c r="P167" s="171"/>
      <c r="Q167" s="171"/>
      <c r="R167" s="171"/>
      <c r="S167" s="171"/>
      <c r="T167" s="171"/>
      <c r="U167" s="171"/>
      <c r="V167" s="171"/>
      <c r="W167" s="171"/>
      <c r="X167" s="171"/>
      <c r="Y167" s="172"/>
      <c r="Z167" s="171"/>
      <c r="AA167" s="171"/>
      <c r="AB167" s="171"/>
      <c r="AC167" s="171"/>
      <c r="AD167" s="171"/>
      <c r="AE167" s="171"/>
      <c r="AF167" s="171"/>
      <c r="AG167" s="173" t="str">
        <f>+IFERROR(VLOOKUP(Q167,'Plan de Acción'!A:M,8,0),"")</f>
        <v/>
      </c>
    </row>
    <row r="168" spans="1:35" s="24" customFormat="1" ht="59.25" hidden="1" customHeight="1" thickBot="1" x14ac:dyDescent="0.3">
      <c r="A168" s="21" t="s">
        <v>96</v>
      </c>
      <c r="B168" s="22"/>
      <c r="C168" s="22"/>
      <c r="D168" s="23"/>
      <c r="E168" s="22"/>
      <c r="F168" s="21"/>
      <c r="G168" s="22" t="s">
        <v>97</v>
      </c>
      <c r="H168" s="36"/>
      <c r="I168" s="22"/>
      <c r="J168" s="22"/>
      <c r="K168" s="22"/>
      <c r="L168" s="180"/>
      <c r="M168" s="181"/>
      <c r="N168" s="181"/>
      <c r="O168" s="181"/>
      <c r="P168" s="182"/>
      <c r="Q168" s="182"/>
      <c r="R168" s="182"/>
      <c r="S168" s="182"/>
      <c r="T168" s="182"/>
      <c r="U168" s="182"/>
      <c r="V168" s="171"/>
      <c r="W168" s="171"/>
      <c r="X168" s="171"/>
      <c r="Y168" s="172"/>
      <c r="Z168" s="182"/>
      <c r="AA168" s="182"/>
      <c r="AB168" s="182"/>
      <c r="AC168" s="171"/>
      <c r="AD168" s="171"/>
      <c r="AE168" s="171"/>
      <c r="AF168" s="171"/>
      <c r="AG168" s="173" t="str">
        <f>+IFERROR(VLOOKUP(Q168,'Plan de Acción'!A:M,8,0),"")</f>
        <v/>
      </c>
      <c r="AH168" s="181"/>
      <c r="AI168" s="181"/>
    </row>
    <row r="169" spans="1:35" x14ac:dyDescent="0.25">
      <c r="P169" s="171"/>
      <c r="Q169" s="171"/>
      <c r="R169" s="171"/>
      <c r="S169" s="171"/>
      <c r="T169" s="171"/>
      <c r="U169" s="171"/>
      <c r="V169" s="171"/>
      <c r="W169" s="171"/>
      <c r="X169" s="171"/>
      <c r="Y169" s="172"/>
      <c r="Z169" s="171"/>
      <c r="AA169" s="171"/>
      <c r="AB169" s="171"/>
      <c r="AC169" s="171"/>
      <c r="AD169" s="171"/>
      <c r="AE169" s="171"/>
      <c r="AF169" s="171"/>
      <c r="AG169" s="171"/>
    </row>
    <row r="170" spans="1:35" x14ac:dyDescent="0.25">
      <c r="P170" s="171"/>
      <c r="Q170" s="171"/>
      <c r="R170" s="171"/>
      <c r="S170" s="171"/>
      <c r="T170" s="171"/>
      <c r="U170" s="171"/>
      <c r="V170" s="171"/>
      <c r="W170" s="171"/>
      <c r="X170" s="171"/>
      <c r="Y170" s="172"/>
      <c r="Z170" s="171"/>
      <c r="AA170" s="171"/>
      <c r="AB170" s="171"/>
      <c r="AC170" s="171"/>
      <c r="AD170" s="171"/>
      <c r="AE170" s="171"/>
      <c r="AF170" s="171"/>
      <c r="AG170" s="171"/>
    </row>
    <row r="171" spans="1:35" ht="24" hidden="1" thickBot="1" x14ac:dyDescent="0.4">
      <c r="A171" s="306" t="s">
        <v>502</v>
      </c>
      <c r="B171" s="306"/>
      <c r="C171" s="306"/>
      <c r="D171" s="306"/>
      <c r="E171" s="306"/>
      <c r="F171" s="306"/>
      <c r="G171" s="306"/>
      <c r="H171" s="306"/>
      <c r="I171" s="306"/>
      <c r="J171" s="306"/>
      <c r="K171" s="306"/>
      <c r="L171" s="306"/>
      <c r="P171" s="171"/>
      <c r="Q171" s="171"/>
      <c r="R171" s="171"/>
      <c r="S171" s="171"/>
      <c r="T171" s="171"/>
      <c r="U171" s="171"/>
      <c r="V171" s="171"/>
      <c r="W171" s="171"/>
      <c r="X171" s="171"/>
      <c r="Y171" s="172"/>
      <c r="Z171" s="171"/>
      <c r="AA171" s="171"/>
      <c r="AB171" s="171"/>
      <c r="AC171" s="171"/>
      <c r="AD171" s="171"/>
      <c r="AE171" s="171"/>
      <c r="AF171" s="171"/>
      <c r="AG171" s="171"/>
    </row>
    <row r="172" spans="1:35" ht="17.25" hidden="1" customHeight="1" thickBot="1" x14ac:dyDescent="0.35">
      <c r="A172" s="282" t="s">
        <v>124</v>
      </c>
      <c r="B172" s="283"/>
      <c r="C172" s="283"/>
      <c r="D172" s="151" t="str">
        <f>+$D$7</f>
        <v>MOSTHYE VICENTE MEDINA RODRIGUEZ</v>
      </c>
      <c r="E172" s="152"/>
      <c r="F172" s="284" t="s">
        <v>524</v>
      </c>
      <c r="G172" s="285"/>
      <c r="H172" s="286"/>
      <c r="I172" s="287"/>
      <c r="J172" s="288"/>
      <c r="K172" s="288"/>
      <c r="L172" s="288"/>
      <c r="M172" s="288"/>
      <c r="N172" s="288"/>
      <c r="O172" s="289"/>
      <c r="P172" s="171"/>
      <c r="Q172" s="171"/>
      <c r="R172" s="171"/>
      <c r="S172" s="171"/>
      <c r="T172" s="171"/>
      <c r="U172" s="171"/>
      <c r="V172" s="171"/>
      <c r="W172" s="171"/>
      <c r="X172" s="171"/>
      <c r="Y172" s="172"/>
      <c r="Z172" s="171"/>
      <c r="AA172" s="171"/>
      <c r="AB172" s="171"/>
      <c r="AC172" s="171"/>
      <c r="AD172" s="171"/>
      <c r="AE172" s="171"/>
      <c r="AF172" s="171"/>
      <c r="AG172" s="171"/>
    </row>
    <row r="173" spans="1:35" ht="15.75" hidden="1" customHeight="1" thickBot="1" x14ac:dyDescent="0.3">
      <c r="A173" s="279" t="s">
        <v>447</v>
      </c>
      <c r="B173" s="313" t="s">
        <v>12</v>
      </c>
      <c r="C173" s="314"/>
      <c r="D173" s="317" t="s">
        <v>13</v>
      </c>
      <c r="E173" s="320" t="s">
        <v>444</v>
      </c>
      <c r="F173" s="323" t="s">
        <v>14</v>
      </c>
      <c r="G173" s="254" t="s">
        <v>15</v>
      </c>
      <c r="H173" s="377" t="s">
        <v>77</v>
      </c>
      <c r="I173" s="378"/>
      <c r="J173" s="378"/>
      <c r="K173" s="379"/>
      <c r="L173" s="380" t="s">
        <v>83</v>
      </c>
      <c r="M173" s="383" t="s">
        <v>109</v>
      </c>
      <c r="N173" s="385" t="s">
        <v>110</v>
      </c>
      <c r="O173" s="371" t="s">
        <v>445</v>
      </c>
      <c r="P173" s="171"/>
      <c r="Q173" s="171"/>
      <c r="R173" s="171"/>
      <c r="S173" s="171"/>
      <c r="T173" s="171"/>
      <c r="U173" s="171"/>
      <c r="V173" s="171"/>
      <c r="W173" s="171"/>
      <c r="X173" s="171"/>
      <c r="Y173" s="172"/>
      <c r="Z173" s="171"/>
      <c r="AA173" s="171"/>
      <c r="AB173" s="171"/>
      <c r="AC173" s="171"/>
      <c r="AD173" s="171"/>
      <c r="AE173" s="171"/>
      <c r="AF173" s="171"/>
      <c r="AG173" s="171"/>
    </row>
    <row r="174" spans="1:35" ht="15.75" hidden="1" thickBot="1" x14ac:dyDescent="0.3">
      <c r="A174" s="280"/>
      <c r="B174" s="313"/>
      <c r="C174" s="314"/>
      <c r="D174" s="318"/>
      <c r="E174" s="321"/>
      <c r="F174" s="324"/>
      <c r="G174" s="255"/>
      <c r="H174" s="373" t="s">
        <v>78</v>
      </c>
      <c r="I174" s="375" t="s">
        <v>79</v>
      </c>
      <c r="J174" s="257" t="s">
        <v>80</v>
      </c>
      <c r="K174" s="258"/>
      <c r="L174" s="381"/>
      <c r="M174" s="383"/>
      <c r="N174" s="385"/>
      <c r="O174" s="371"/>
      <c r="P174" s="171"/>
      <c r="Q174" s="171"/>
      <c r="R174" s="171"/>
      <c r="S174" s="171"/>
      <c r="T174" s="171"/>
      <c r="U174" s="171"/>
      <c r="V174" s="171"/>
      <c r="W174" s="171"/>
      <c r="X174" s="171"/>
      <c r="Y174" s="172"/>
      <c r="Z174" s="171"/>
      <c r="AA174" s="171"/>
      <c r="AB174" s="171"/>
      <c r="AC174" s="171"/>
      <c r="AD174" s="171"/>
      <c r="AE174" s="171"/>
      <c r="AF174" s="171"/>
      <c r="AG174" s="171"/>
    </row>
    <row r="175" spans="1:35" s="1" customFormat="1" ht="26.25" hidden="1" customHeight="1" thickBot="1" x14ac:dyDescent="0.3">
      <c r="A175" s="281"/>
      <c r="B175" s="315"/>
      <c r="C175" s="316"/>
      <c r="D175" s="319"/>
      <c r="E175" s="322"/>
      <c r="F175" s="325"/>
      <c r="G175" s="256"/>
      <c r="H175" s="374"/>
      <c r="I175" s="376"/>
      <c r="J175" s="33" t="s">
        <v>81</v>
      </c>
      <c r="K175" s="34" t="s">
        <v>82</v>
      </c>
      <c r="L175" s="382"/>
      <c r="M175" s="384"/>
      <c r="N175" s="386"/>
      <c r="O175" s="372"/>
      <c r="P175" s="168"/>
      <c r="Q175" s="168"/>
      <c r="R175" s="168"/>
      <c r="S175" s="168"/>
      <c r="T175" s="168"/>
      <c r="U175" s="168"/>
      <c r="V175" s="168"/>
      <c r="W175" s="168"/>
      <c r="X175" s="168"/>
      <c r="Y175" s="169"/>
      <c r="Z175" s="168"/>
      <c r="AA175" s="168"/>
      <c r="AB175" s="168"/>
      <c r="AC175" s="168"/>
      <c r="AD175" s="168"/>
      <c r="AE175" s="168"/>
      <c r="AF175" s="168"/>
      <c r="AG175" s="168"/>
      <c r="AH175" s="170"/>
      <c r="AI175" s="170"/>
    </row>
    <row r="176" spans="1:35" ht="15" hidden="1" customHeight="1" x14ac:dyDescent="0.25">
      <c r="A176" s="267" t="s">
        <v>105</v>
      </c>
      <c r="B176" s="270" t="s">
        <v>98</v>
      </c>
      <c r="C176" s="273" t="s">
        <v>11</v>
      </c>
      <c r="D176" s="8" t="s">
        <v>0</v>
      </c>
      <c r="E176" s="213"/>
      <c r="F176" s="48">
        <v>0.5</v>
      </c>
      <c r="G176" s="276">
        <v>4</v>
      </c>
      <c r="H176" s="187"/>
      <c r="I176" s="188"/>
      <c r="J176" s="188"/>
      <c r="K176" s="189"/>
      <c r="L176" s="387">
        <f>+COUNTA(H176:H183,J176:J183)*0.5</f>
        <v>0</v>
      </c>
      <c r="M176" s="344">
        <f>L176/G176</f>
        <v>0</v>
      </c>
      <c r="N176" s="344">
        <f>(L176+L184)/(G176+G184)</f>
        <v>0</v>
      </c>
      <c r="O176" s="290">
        <f>(L176+L184+L187)/(G176+G184+G187)</f>
        <v>0</v>
      </c>
      <c r="P176" s="171" t="s">
        <v>143</v>
      </c>
      <c r="Q176" s="171">
        <v>121</v>
      </c>
      <c r="R176" s="171" t="s">
        <v>451</v>
      </c>
      <c r="S176" s="171" t="s">
        <v>516</v>
      </c>
      <c r="T176" s="171" t="s">
        <v>455</v>
      </c>
      <c r="U176" s="171" t="str">
        <f t="shared" ref="U176:U207" si="30">+D176</f>
        <v>1.1.1 Responsable del SG SST</v>
      </c>
      <c r="V176" s="171">
        <f t="shared" ref="V176:V207" si="31">+F176</f>
        <v>0.5</v>
      </c>
      <c r="W176" s="171">
        <f t="shared" ref="W176:W207" si="32">+IF(OR(H176&lt;&gt;"",J176&lt;&gt;""),V176,0)</f>
        <v>0</v>
      </c>
      <c r="X176" s="171"/>
      <c r="Y176" s="184" t="str">
        <f>IF(+$I$172="","",$I$172)</f>
        <v/>
      </c>
      <c r="Z176" s="171"/>
      <c r="AA176" s="171"/>
      <c r="AB176" s="171"/>
      <c r="AC176" s="171" t="str">
        <f t="shared" ref="AC176:AC207" si="33">+IF(H176&lt;&gt;"","x","")</f>
        <v/>
      </c>
      <c r="AD176" s="171" t="str">
        <f t="shared" ref="AD176:AD207" si="34">+IF(I176&lt;&gt;"","x","")</f>
        <v/>
      </c>
      <c r="AE176" s="171" t="str">
        <f t="shared" ref="AE176:AE207" si="35">+IF(J176&lt;&gt;"","x","")</f>
        <v/>
      </c>
      <c r="AF176" s="171" t="str">
        <f t="shared" ref="AF176:AF207" si="36">+IF(K176&lt;&gt;"","x","")</f>
        <v/>
      </c>
      <c r="AG176" s="173" t="str">
        <f>+IFERROR(VLOOKUP(Q176,'Plan de Acción'!A:M,8,0),"")</f>
        <v/>
      </c>
    </row>
    <row r="177" spans="1:33" ht="15" hidden="1" customHeight="1" x14ac:dyDescent="0.25">
      <c r="A177" s="268"/>
      <c r="B177" s="271"/>
      <c r="C177" s="274"/>
      <c r="D177" s="2" t="s">
        <v>1</v>
      </c>
      <c r="E177" s="214"/>
      <c r="F177" s="49">
        <v>0.5</v>
      </c>
      <c r="G177" s="277"/>
      <c r="H177" s="190"/>
      <c r="I177" s="191"/>
      <c r="J177" s="191"/>
      <c r="K177" s="192"/>
      <c r="L177" s="388"/>
      <c r="M177" s="345"/>
      <c r="N177" s="345"/>
      <c r="O177" s="291"/>
      <c r="P177" s="171" t="s">
        <v>147</v>
      </c>
      <c r="Q177" s="171">
        <v>122</v>
      </c>
      <c r="R177" s="171" t="s">
        <v>451</v>
      </c>
      <c r="S177" s="171" t="s">
        <v>516</v>
      </c>
      <c r="T177" s="171" t="s">
        <v>455</v>
      </c>
      <c r="U177" s="171" t="str">
        <f t="shared" si="30"/>
        <v>1.1.2 Responsabilidades en el SG SST</v>
      </c>
      <c r="V177" s="171">
        <f t="shared" si="31"/>
        <v>0.5</v>
      </c>
      <c r="W177" s="171">
        <f t="shared" si="32"/>
        <v>0</v>
      </c>
      <c r="X177" s="171"/>
      <c r="Y177" s="184" t="str">
        <f t="shared" ref="Y177:Y236" si="37">IF(+$I$172="","",$I$172)</f>
        <v/>
      </c>
      <c r="Z177" s="171"/>
      <c r="AA177" s="171"/>
      <c r="AB177" s="171"/>
      <c r="AC177" s="171" t="str">
        <f t="shared" si="33"/>
        <v/>
      </c>
      <c r="AD177" s="171" t="str">
        <f t="shared" si="34"/>
        <v/>
      </c>
      <c r="AE177" s="171" t="str">
        <f t="shared" si="35"/>
        <v/>
      </c>
      <c r="AF177" s="171" t="str">
        <f t="shared" si="36"/>
        <v/>
      </c>
      <c r="AG177" s="173" t="str">
        <f>+IFERROR(VLOOKUP(Q177,'Plan de Acción'!A:M,8,0),"")</f>
        <v/>
      </c>
    </row>
    <row r="178" spans="1:33" ht="15" hidden="1" customHeight="1" x14ac:dyDescent="0.25">
      <c r="A178" s="268"/>
      <c r="B178" s="271"/>
      <c r="C178" s="274"/>
      <c r="D178" s="2" t="s">
        <v>2</v>
      </c>
      <c r="E178" s="214"/>
      <c r="F178" s="49">
        <v>0.5</v>
      </c>
      <c r="G178" s="277"/>
      <c r="H178" s="190"/>
      <c r="I178" s="191"/>
      <c r="J178" s="191"/>
      <c r="K178" s="192"/>
      <c r="L178" s="388"/>
      <c r="M178" s="345"/>
      <c r="N178" s="345"/>
      <c r="O178" s="291"/>
      <c r="P178" s="171" t="s">
        <v>150</v>
      </c>
      <c r="Q178" s="171">
        <v>123</v>
      </c>
      <c r="R178" s="171" t="s">
        <v>451</v>
      </c>
      <c r="S178" s="171" t="s">
        <v>516</v>
      </c>
      <c r="T178" s="171" t="s">
        <v>455</v>
      </c>
      <c r="U178" s="171" t="str">
        <f t="shared" si="30"/>
        <v>1.1.3. Asignación de Recursos para el SG SST</v>
      </c>
      <c r="V178" s="171">
        <f t="shared" si="31"/>
        <v>0.5</v>
      </c>
      <c r="W178" s="171">
        <f t="shared" si="32"/>
        <v>0</v>
      </c>
      <c r="X178" s="171"/>
      <c r="Y178" s="184" t="str">
        <f t="shared" si="37"/>
        <v/>
      </c>
      <c r="Z178" s="171"/>
      <c r="AA178" s="171"/>
      <c r="AB178" s="171"/>
      <c r="AC178" s="171" t="str">
        <f t="shared" si="33"/>
        <v/>
      </c>
      <c r="AD178" s="171" t="str">
        <f t="shared" si="34"/>
        <v/>
      </c>
      <c r="AE178" s="171" t="str">
        <f t="shared" si="35"/>
        <v/>
      </c>
      <c r="AF178" s="171" t="str">
        <f t="shared" si="36"/>
        <v/>
      </c>
      <c r="AG178" s="173" t="str">
        <f>+IFERROR(VLOOKUP(Q178,'Plan de Acción'!A:M,8,0),"")</f>
        <v/>
      </c>
    </row>
    <row r="179" spans="1:33" ht="15" hidden="1" customHeight="1" x14ac:dyDescent="0.25">
      <c r="A179" s="268"/>
      <c r="B179" s="271"/>
      <c r="C179" s="274"/>
      <c r="D179" s="2" t="s">
        <v>3</v>
      </c>
      <c r="E179" s="214"/>
      <c r="F179" s="49">
        <v>0.5</v>
      </c>
      <c r="G179" s="277"/>
      <c r="H179" s="190"/>
      <c r="I179" s="191"/>
      <c r="J179" s="191"/>
      <c r="K179" s="192"/>
      <c r="L179" s="388"/>
      <c r="M179" s="345"/>
      <c r="N179" s="345"/>
      <c r="O179" s="291"/>
      <c r="P179" s="171" t="s">
        <v>154</v>
      </c>
      <c r="Q179" s="171">
        <v>124</v>
      </c>
      <c r="R179" s="171" t="s">
        <v>451</v>
      </c>
      <c r="S179" s="171" t="s">
        <v>516</v>
      </c>
      <c r="T179" s="171" t="s">
        <v>455</v>
      </c>
      <c r="U179" s="171" t="str">
        <f t="shared" si="30"/>
        <v>1.1.4 Afiliación al Sistema General de Riesgos Laborales</v>
      </c>
      <c r="V179" s="171">
        <f t="shared" si="31"/>
        <v>0.5</v>
      </c>
      <c r="W179" s="171">
        <f t="shared" si="32"/>
        <v>0</v>
      </c>
      <c r="X179" s="171"/>
      <c r="Y179" s="184" t="str">
        <f t="shared" si="37"/>
        <v/>
      </c>
      <c r="Z179" s="171"/>
      <c r="AA179" s="171"/>
      <c r="AB179" s="171"/>
      <c r="AC179" s="171" t="str">
        <f t="shared" si="33"/>
        <v/>
      </c>
      <c r="AD179" s="171" t="str">
        <f t="shared" si="34"/>
        <v/>
      </c>
      <c r="AE179" s="171" t="str">
        <f t="shared" si="35"/>
        <v/>
      </c>
      <c r="AF179" s="171" t="str">
        <f t="shared" si="36"/>
        <v/>
      </c>
      <c r="AG179" s="173" t="str">
        <f>+IFERROR(VLOOKUP(Q179,'Plan de Acción'!A:M,8,0),"")</f>
        <v/>
      </c>
    </row>
    <row r="180" spans="1:33" ht="15" hidden="1" customHeight="1" x14ac:dyDescent="0.25">
      <c r="A180" s="268"/>
      <c r="B180" s="271"/>
      <c r="C180" s="274"/>
      <c r="D180" s="2" t="s">
        <v>4</v>
      </c>
      <c r="E180" s="214"/>
      <c r="F180" s="49">
        <v>0.5</v>
      </c>
      <c r="G180" s="277"/>
      <c r="H180" s="190"/>
      <c r="I180" s="191"/>
      <c r="J180" s="191"/>
      <c r="K180" s="192"/>
      <c r="L180" s="388"/>
      <c r="M180" s="345"/>
      <c r="N180" s="345"/>
      <c r="O180" s="291"/>
      <c r="P180" s="171" t="s">
        <v>158</v>
      </c>
      <c r="Q180" s="171">
        <v>125</v>
      </c>
      <c r="R180" s="171" t="s">
        <v>451</v>
      </c>
      <c r="S180" s="171" t="s">
        <v>516</v>
      </c>
      <c r="T180" s="171" t="s">
        <v>455</v>
      </c>
      <c r="U180" s="171" t="str">
        <f t="shared" si="30"/>
        <v>1.1.5 Pago de Pensión Trabajadores de Alto Riesgo</v>
      </c>
      <c r="V180" s="171">
        <f t="shared" si="31"/>
        <v>0.5</v>
      </c>
      <c r="W180" s="171">
        <f t="shared" si="32"/>
        <v>0</v>
      </c>
      <c r="X180" s="171"/>
      <c r="Y180" s="184" t="str">
        <f t="shared" si="37"/>
        <v/>
      </c>
      <c r="Z180" s="171"/>
      <c r="AA180" s="171"/>
      <c r="AB180" s="171"/>
      <c r="AC180" s="171" t="str">
        <f t="shared" si="33"/>
        <v/>
      </c>
      <c r="AD180" s="171" t="str">
        <f t="shared" si="34"/>
        <v/>
      </c>
      <c r="AE180" s="171" t="str">
        <f t="shared" si="35"/>
        <v/>
      </c>
      <c r="AF180" s="171" t="str">
        <f t="shared" si="36"/>
        <v/>
      </c>
      <c r="AG180" s="173" t="str">
        <f>+IFERROR(VLOOKUP(Q180,'Plan de Acción'!A:M,8,0),"")</f>
        <v/>
      </c>
    </row>
    <row r="181" spans="1:33" ht="15" hidden="1" customHeight="1" x14ac:dyDescent="0.25">
      <c r="A181" s="268"/>
      <c r="B181" s="271"/>
      <c r="C181" s="274"/>
      <c r="D181" s="2" t="s">
        <v>5</v>
      </c>
      <c r="E181" s="214"/>
      <c r="F181" s="49">
        <v>0.5</v>
      </c>
      <c r="G181" s="277"/>
      <c r="H181" s="190"/>
      <c r="I181" s="191"/>
      <c r="J181" s="191"/>
      <c r="K181" s="192"/>
      <c r="L181" s="388"/>
      <c r="M181" s="345"/>
      <c r="N181" s="345"/>
      <c r="O181" s="291"/>
      <c r="P181" s="171" t="s">
        <v>161</v>
      </c>
      <c r="Q181" s="171">
        <v>126</v>
      </c>
      <c r="R181" s="171" t="s">
        <v>451</v>
      </c>
      <c r="S181" s="171" t="s">
        <v>516</v>
      </c>
      <c r="T181" s="171" t="s">
        <v>455</v>
      </c>
      <c r="U181" s="171" t="str">
        <f t="shared" si="30"/>
        <v xml:space="preserve">1.1.6 Conformación del Copasst </v>
      </c>
      <c r="V181" s="171">
        <f t="shared" si="31"/>
        <v>0.5</v>
      </c>
      <c r="W181" s="171">
        <f t="shared" si="32"/>
        <v>0</v>
      </c>
      <c r="X181" s="171"/>
      <c r="Y181" s="184" t="str">
        <f t="shared" si="37"/>
        <v/>
      </c>
      <c r="Z181" s="171"/>
      <c r="AA181" s="171"/>
      <c r="AB181" s="171"/>
      <c r="AC181" s="171" t="str">
        <f t="shared" si="33"/>
        <v/>
      </c>
      <c r="AD181" s="171" t="str">
        <f t="shared" si="34"/>
        <v/>
      </c>
      <c r="AE181" s="171" t="str">
        <f t="shared" si="35"/>
        <v/>
      </c>
      <c r="AF181" s="171" t="str">
        <f t="shared" si="36"/>
        <v/>
      </c>
      <c r="AG181" s="173" t="str">
        <f>+IFERROR(VLOOKUP(Q181,'Plan de Acción'!A:M,8,0),"")</f>
        <v/>
      </c>
    </row>
    <row r="182" spans="1:33" ht="15" hidden="1" customHeight="1" x14ac:dyDescent="0.25">
      <c r="A182" s="268"/>
      <c r="B182" s="271"/>
      <c r="C182" s="274"/>
      <c r="D182" s="2" t="s">
        <v>6</v>
      </c>
      <c r="E182" s="214"/>
      <c r="F182" s="49">
        <v>0.5</v>
      </c>
      <c r="G182" s="277"/>
      <c r="H182" s="190"/>
      <c r="I182" s="191"/>
      <c r="J182" s="191"/>
      <c r="K182" s="192"/>
      <c r="L182" s="388"/>
      <c r="M182" s="345"/>
      <c r="N182" s="345"/>
      <c r="O182" s="291"/>
      <c r="P182" s="171" t="s">
        <v>165</v>
      </c>
      <c r="Q182" s="171">
        <v>127</v>
      </c>
      <c r="R182" s="171" t="s">
        <v>451</v>
      </c>
      <c r="S182" s="171" t="s">
        <v>516</v>
      </c>
      <c r="T182" s="171" t="s">
        <v>455</v>
      </c>
      <c r="U182" s="171" t="str">
        <f t="shared" si="30"/>
        <v>1.1.7 Capacitación del Copasst</v>
      </c>
      <c r="V182" s="171">
        <f t="shared" si="31"/>
        <v>0.5</v>
      </c>
      <c r="W182" s="171">
        <f t="shared" si="32"/>
        <v>0</v>
      </c>
      <c r="X182" s="171"/>
      <c r="Y182" s="184" t="str">
        <f t="shared" si="37"/>
        <v/>
      </c>
      <c r="Z182" s="171"/>
      <c r="AA182" s="171"/>
      <c r="AB182" s="171"/>
      <c r="AC182" s="171" t="str">
        <f t="shared" si="33"/>
        <v/>
      </c>
      <c r="AD182" s="171" t="str">
        <f t="shared" si="34"/>
        <v/>
      </c>
      <c r="AE182" s="171" t="str">
        <f t="shared" si="35"/>
        <v/>
      </c>
      <c r="AF182" s="171" t="str">
        <f t="shared" si="36"/>
        <v/>
      </c>
      <c r="AG182" s="173" t="str">
        <f>+IFERROR(VLOOKUP(Q182,'Plan de Acción'!A:M,8,0),"")</f>
        <v/>
      </c>
    </row>
    <row r="183" spans="1:33" ht="15.75" hidden="1" customHeight="1" thickBot="1" x14ac:dyDescent="0.3">
      <c r="A183" s="268"/>
      <c r="B183" s="271"/>
      <c r="C183" s="275"/>
      <c r="D183" s="9" t="s">
        <v>7</v>
      </c>
      <c r="E183" s="215"/>
      <c r="F183" s="50">
        <v>0.5</v>
      </c>
      <c r="G183" s="278"/>
      <c r="H183" s="193"/>
      <c r="I183" s="194"/>
      <c r="J183" s="194"/>
      <c r="K183" s="195"/>
      <c r="L183" s="389"/>
      <c r="M183" s="346"/>
      <c r="N183" s="345"/>
      <c r="O183" s="291"/>
      <c r="P183" s="171" t="s">
        <v>170</v>
      </c>
      <c r="Q183" s="171">
        <v>128</v>
      </c>
      <c r="R183" s="171" t="s">
        <v>451</v>
      </c>
      <c r="S183" s="171" t="s">
        <v>516</v>
      </c>
      <c r="T183" s="171" t="s">
        <v>455</v>
      </c>
      <c r="U183" s="171" t="str">
        <f t="shared" si="30"/>
        <v>1.1.8 Conformación Comité Convivencia</v>
      </c>
      <c r="V183" s="171">
        <f t="shared" si="31"/>
        <v>0.5</v>
      </c>
      <c r="W183" s="171">
        <f t="shared" si="32"/>
        <v>0</v>
      </c>
      <c r="X183" s="171"/>
      <c r="Y183" s="184" t="str">
        <f t="shared" si="37"/>
        <v/>
      </c>
      <c r="Z183" s="171"/>
      <c r="AA183" s="171"/>
      <c r="AB183" s="171"/>
      <c r="AC183" s="171" t="str">
        <f t="shared" si="33"/>
        <v/>
      </c>
      <c r="AD183" s="171" t="str">
        <f t="shared" si="34"/>
        <v/>
      </c>
      <c r="AE183" s="171" t="str">
        <f t="shared" si="35"/>
        <v/>
      </c>
      <c r="AF183" s="171" t="str">
        <f t="shared" si="36"/>
        <v/>
      </c>
      <c r="AG183" s="173" t="str">
        <f>+IFERROR(VLOOKUP(Q183,'Plan de Acción'!A:M,8,0),"")</f>
        <v/>
      </c>
    </row>
    <row r="184" spans="1:33" ht="15" hidden="1" customHeight="1" x14ac:dyDescent="0.25">
      <c r="A184" s="268"/>
      <c r="B184" s="271"/>
      <c r="C184" s="273" t="s">
        <v>16</v>
      </c>
      <c r="D184" s="7" t="s">
        <v>8</v>
      </c>
      <c r="E184" s="216"/>
      <c r="F184" s="47">
        <v>2</v>
      </c>
      <c r="G184" s="276">
        <v>6</v>
      </c>
      <c r="H184" s="196"/>
      <c r="I184" s="197"/>
      <c r="J184" s="197"/>
      <c r="K184" s="198"/>
      <c r="L184" s="390">
        <f>COUNTA(H184:H186,J184:J186)*2</f>
        <v>0</v>
      </c>
      <c r="M184" s="344">
        <f>L184/G184</f>
        <v>0</v>
      </c>
      <c r="N184" s="345"/>
      <c r="O184" s="291"/>
      <c r="P184" s="171" t="s">
        <v>175</v>
      </c>
      <c r="Q184" s="171">
        <v>129</v>
      </c>
      <c r="R184" s="171" t="s">
        <v>451</v>
      </c>
      <c r="S184" s="171" t="s">
        <v>516</v>
      </c>
      <c r="T184" s="171" t="s">
        <v>456</v>
      </c>
      <c r="U184" s="171" t="str">
        <f t="shared" si="30"/>
        <v>1.2.1 Programa Capacitación Promoción y Prevención - P y P</v>
      </c>
      <c r="V184" s="171">
        <f t="shared" si="31"/>
        <v>2</v>
      </c>
      <c r="W184" s="171">
        <f t="shared" si="32"/>
        <v>0</v>
      </c>
      <c r="X184" s="171"/>
      <c r="Y184" s="184" t="str">
        <f t="shared" si="37"/>
        <v/>
      </c>
      <c r="Z184" s="171"/>
      <c r="AA184" s="171"/>
      <c r="AB184" s="171"/>
      <c r="AC184" s="171" t="str">
        <f t="shared" si="33"/>
        <v/>
      </c>
      <c r="AD184" s="171" t="str">
        <f t="shared" si="34"/>
        <v/>
      </c>
      <c r="AE184" s="171" t="str">
        <f t="shared" si="35"/>
        <v/>
      </c>
      <c r="AF184" s="171" t="str">
        <f t="shared" si="36"/>
        <v/>
      </c>
      <c r="AG184" s="173" t="str">
        <f>+IFERROR(VLOOKUP(Q184,'Plan de Acción'!A:M,8,0),"")</f>
        <v/>
      </c>
    </row>
    <row r="185" spans="1:33" ht="30" hidden="1" x14ac:dyDescent="0.25">
      <c r="A185" s="268"/>
      <c r="B185" s="271"/>
      <c r="C185" s="274"/>
      <c r="D185" s="3" t="s">
        <v>9</v>
      </c>
      <c r="E185" s="217"/>
      <c r="F185" s="39">
        <v>2</v>
      </c>
      <c r="G185" s="277"/>
      <c r="H185" s="199"/>
      <c r="I185" s="191"/>
      <c r="J185" s="191"/>
      <c r="K185" s="192"/>
      <c r="L185" s="391"/>
      <c r="M185" s="345"/>
      <c r="N185" s="345"/>
      <c r="O185" s="291"/>
      <c r="P185" s="171" t="s">
        <v>179</v>
      </c>
      <c r="Q185" s="171">
        <v>130</v>
      </c>
      <c r="R185" s="171" t="s">
        <v>451</v>
      </c>
      <c r="S185" s="171" t="s">
        <v>516</v>
      </c>
      <c r="T185" s="171" t="s">
        <v>456</v>
      </c>
      <c r="U185" s="171" t="str">
        <f t="shared" si="30"/>
        <v>1.2.2 Capacitación, Inducción y Reinducción en SG SST, Actividades de Promoción y Prevención - P y P</v>
      </c>
      <c r="V185" s="171">
        <f t="shared" si="31"/>
        <v>2</v>
      </c>
      <c r="W185" s="171">
        <f t="shared" si="32"/>
        <v>0</v>
      </c>
      <c r="X185" s="171"/>
      <c r="Y185" s="184" t="str">
        <f t="shared" si="37"/>
        <v/>
      </c>
      <c r="Z185" s="171"/>
      <c r="AA185" s="171"/>
      <c r="AB185" s="171"/>
      <c r="AC185" s="171" t="str">
        <f t="shared" si="33"/>
        <v/>
      </c>
      <c r="AD185" s="171" t="str">
        <f t="shared" si="34"/>
        <v/>
      </c>
      <c r="AE185" s="171" t="str">
        <f t="shared" si="35"/>
        <v/>
      </c>
      <c r="AF185" s="171" t="str">
        <f t="shared" si="36"/>
        <v/>
      </c>
      <c r="AG185" s="173" t="str">
        <f>+IFERROR(VLOOKUP(Q185,'Plan de Acción'!A:M,8,0),"")</f>
        <v/>
      </c>
    </row>
    <row r="186" spans="1:33" ht="15.75" hidden="1" customHeight="1" thickBot="1" x14ac:dyDescent="0.3">
      <c r="A186" s="268"/>
      <c r="B186" s="272"/>
      <c r="C186" s="275"/>
      <c r="D186" s="9" t="s">
        <v>10</v>
      </c>
      <c r="E186" s="215"/>
      <c r="F186" s="40">
        <v>2</v>
      </c>
      <c r="G186" s="278"/>
      <c r="H186" s="200"/>
      <c r="I186" s="194"/>
      <c r="J186" s="194"/>
      <c r="K186" s="195"/>
      <c r="L186" s="392"/>
      <c r="M186" s="346"/>
      <c r="N186" s="346"/>
      <c r="O186" s="291"/>
      <c r="P186" s="171" t="s">
        <v>184</v>
      </c>
      <c r="Q186" s="171">
        <v>131</v>
      </c>
      <c r="R186" s="171" t="s">
        <v>451</v>
      </c>
      <c r="S186" s="171" t="s">
        <v>516</v>
      </c>
      <c r="T186" s="171" t="s">
        <v>456</v>
      </c>
      <c r="U186" s="171" t="str">
        <f t="shared" si="30"/>
        <v>1.2.3 Responsable del SG SST - Curso 50 Horas</v>
      </c>
      <c r="V186" s="171">
        <f t="shared" si="31"/>
        <v>2</v>
      </c>
      <c r="W186" s="171">
        <f t="shared" si="32"/>
        <v>0</v>
      </c>
      <c r="X186" s="171"/>
      <c r="Y186" s="184" t="str">
        <f t="shared" si="37"/>
        <v/>
      </c>
      <c r="Z186" s="171"/>
      <c r="AA186" s="171"/>
      <c r="AB186" s="171"/>
      <c r="AC186" s="171" t="str">
        <f t="shared" si="33"/>
        <v/>
      </c>
      <c r="AD186" s="171" t="str">
        <f t="shared" si="34"/>
        <v/>
      </c>
      <c r="AE186" s="171" t="str">
        <f t="shared" si="35"/>
        <v/>
      </c>
      <c r="AF186" s="171" t="str">
        <f t="shared" si="36"/>
        <v/>
      </c>
      <c r="AG186" s="173" t="str">
        <f>+IFERROR(VLOOKUP(Q186,'Plan de Acción'!A:M,8,0),"")</f>
        <v/>
      </c>
    </row>
    <row r="187" spans="1:33" ht="15" hidden="1" customHeight="1" x14ac:dyDescent="0.25">
      <c r="A187" s="268"/>
      <c r="B187" s="270" t="s">
        <v>99</v>
      </c>
      <c r="C187" s="10" t="s">
        <v>27</v>
      </c>
      <c r="D187" s="11" t="s">
        <v>17</v>
      </c>
      <c r="E187" s="218"/>
      <c r="F187" s="41">
        <v>1</v>
      </c>
      <c r="G187" s="276">
        <v>15</v>
      </c>
      <c r="H187" s="201"/>
      <c r="I187" s="188"/>
      <c r="J187" s="188"/>
      <c r="K187" s="189"/>
      <c r="L187" s="310">
        <f>+COUNTA(H187:H189,H192,H194:H195,H197)*1+COUNTA(J187:J189,J192,J194:J195,J197)*1+COUNTA(H190:H191,J190:J191,H193,J193,H196,J196)*2</f>
        <v>0</v>
      </c>
      <c r="M187" s="344">
        <f>L187/G187</f>
        <v>0</v>
      </c>
      <c r="N187" s="344">
        <f>L187/G187</f>
        <v>0</v>
      </c>
      <c r="O187" s="291"/>
      <c r="P187" s="171" t="s">
        <v>193</v>
      </c>
      <c r="Q187" s="171">
        <v>132</v>
      </c>
      <c r="R187" s="171" t="s">
        <v>451</v>
      </c>
      <c r="S187" s="171" t="s">
        <v>516</v>
      </c>
      <c r="T187" s="171" t="s">
        <v>457</v>
      </c>
      <c r="U187" s="171" t="str">
        <f t="shared" si="30"/>
        <v xml:space="preserve">2.1.1 Politica del SG SST - Firmada  Fechada y Divulgada al Copasst </v>
      </c>
      <c r="V187" s="171">
        <f t="shared" si="31"/>
        <v>1</v>
      </c>
      <c r="W187" s="171">
        <f t="shared" si="32"/>
        <v>0</v>
      </c>
      <c r="X187" s="171"/>
      <c r="Y187" s="184" t="str">
        <f t="shared" si="37"/>
        <v/>
      </c>
      <c r="Z187" s="171"/>
      <c r="AA187" s="171"/>
      <c r="AB187" s="171"/>
      <c r="AC187" s="171" t="str">
        <f t="shared" si="33"/>
        <v/>
      </c>
      <c r="AD187" s="171" t="str">
        <f t="shared" si="34"/>
        <v/>
      </c>
      <c r="AE187" s="171" t="str">
        <f t="shared" si="35"/>
        <v/>
      </c>
      <c r="AF187" s="171" t="str">
        <f t="shared" si="36"/>
        <v/>
      </c>
      <c r="AG187" s="173" t="str">
        <f>+IFERROR(VLOOKUP(Q187,'Plan de Acción'!A:M,8,0),"")</f>
        <v/>
      </c>
    </row>
    <row r="188" spans="1:33" ht="30" hidden="1" x14ac:dyDescent="0.25">
      <c r="A188" s="268"/>
      <c r="B188" s="271"/>
      <c r="C188" s="12" t="s">
        <v>28</v>
      </c>
      <c r="D188" s="4" t="s">
        <v>18</v>
      </c>
      <c r="E188" s="219"/>
      <c r="F188" s="42">
        <v>1</v>
      </c>
      <c r="G188" s="277"/>
      <c r="H188" s="199"/>
      <c r="I188" s="191"/>
      <c r="J188" s="191"/>
      <c r="K188" s="192"/>
      <c r="L188" s="311"/>
      <c r="M188" s="345"/>
      <c r="N188" s="345"/>
      <c r="O188" s="291"/>
      <c r="P188" s="171" t="s">
        <v>199</v>
      </c>
      <c r="Q188" s="171">
        <v>133</v>
      </c>
      <c r="R188" s="171" t="s">
        <v>451</v>
      </c>
      <c r="S188" s="171" t="s">
        <v>517</v>
      </c>
      <c r="T188" s="171" t="s">
        <v>458</v>
      </c>
      <c r="U188" s="171" t="str">
        <f t="shared" si="30"/>
        <v>2.2.1 Objetivos definidos, claros, medibles, cuantificables, con metas, documentos, revisados del SG SST</v>
      </c>
      <c r="V188" s="171">
        <f t="shared" si="31"/>
        <v>1</v>
      </c>
      <c r="W188" s="171">
        <f t="shared" si="32"/>
        <v>0</v>
      </c>
      <c r="X188" s="171"/>
      <c r="Y188" s="184" t="str">
        <f t="shared" si="37"/>
        <v/>
      </c>
      <c r="Z188" s="171"/>
      <c r="AA188" s="171"/>
      <c r="AB188" s="171"/>
      <c r="AC188" s="171" t="str">
        <f t="shared" si="33"/>
        <v/>
      </c>
      <c r="AD188" s="171" t="str">
        <f t="shared" si="34"/>
        <v/>
      </c>
      <c r="AE188" s="171" t="str">
        <f t="shared" si="35"/>
        <v/>
      </c>
      <c r="AF188" s="171" t="str">
        <f t="shared" si="36"/>
        <v/>
      </c>
      <c r="AG188" s="173" t="str">
        <f>+IFERROR(VLOOKUP(Q188,'Plan de Acción'!A:M,8,0),"")</f>
        <v/>
      </c>
    </row>
    <row r="189" spans="1:33" ht="26.25" hidden="1" x14ac:dyDescent="0.25">
      <c r="A189" s="268"/>
      <c r="B189" s="271"/>
      <c r="C189" s="13" t="s">
        <v>29</v>
      </c>
      <c r="D189" s="5" t="s">
        <v>19</v>
      </c>
      <c r="E189" s="220"/>
      <c r="F189" s="42">
        <v>1</v>
      </c>
      <c r="G189" s="277"/>
      <c r="H189" s="199"/>
      <c r="I189" s="191"/>
      <c r="J189" s="191"/>
      <c r="K189" s="192"/>
      <c r="L189" s="311"/>
      <c r="M189" s="345"/>
      <c r="N189" s="345"/>
      <c r="O189" s="291"/>
      <c r="P189" s="171" t="s">
        <v>205</v>
      </c>
      <c r="Q189" s="171">
        <v>134</v>
      </c>
      <c r="R189" s="171" t="s">
        <v>451</v>
      </c>
      <c r="S189" s="171" t="s">
        <v>517</v>
      </c>
      <c r="T189" s="174" t="s">
        <v>459</v>
      </c>
      <c r="U189" s="171" t="str">
        <f t="shared" si="30"/>
        <v>2.3.1 Evaluación e identificación de Prioridades</v>
      </c>
      <c r="V189" s="171">
        <f t="shared" si="31"/>
        <v>1</v>
      </c>
      <c r="W189" s="171">
        <f t="shared" si="32"/>
        <v>0</v>
      </c>
      <c r="X189" s="171"/>
      <c r="Y189" s="184" t="str">
        <f t="shared" si="37"/>
        <v/>
      </c>
      <c r="Z189" s="171"/>
      <c r="AA189" s="171"/>
      <c r="AB189" s="171"/>
      <c r="AC189" s="171" t="str">
        <f t="shared" si="33"/>
        <v/>
      </c>
      <c r="AD189" s="171" t="str">
        <f t="shared" si="34"/>
        <v/>
      </c>
      <c r="AE189" s="171" t="str">
        <f t="shared" si="35"/>
        <v/>
      </c>
      <c r="AF189" s="171" t="str">
        <f t="shared" si="36"/>
        <v/>
      </c>
      <c r="AG189" s="173" t="str">
        <f>+IFERROR(VLOOKUP(Q189,'Plan de Acción'!A:M,8,0),"")</f>
        <v/>
      </c>
    </row>
    <row r="190" spans="1:33" ht="30" hidden="1" x14ac:dyDescent="0.25">
      <c r="A190" s="268"/>
      <c r="B190" s="271"/>
      <c r="C190" s="14" t="s">
        <v>30</v>
      </c>
      <c r="D190" s="6" t="s">
        <v>20</v>
      </c>
      <c r="E190" s="221"/>
      <c r="F190" s="42">
        <v>2</v>
      </c>
      <c r="G190" s="277"/>
      <c r="H190" s="199"/>
      <c r="I190" s="191"/>
      <c r="J190" s="191"/>
      <c r="K190" s="192"/>
      <c r="L190" s="311"/>
      <c r="M190" s="345"/>
      <c r="N190" s="345"/>
      <c r="O190" s="291"/>
      <c r="P190" s="171" t="s">
        <v>209</v>
      </c>
      <c r="Q190" s="171">
        <v>135</v>
      </c>
      <c r="R190" s="171" t="s">
        <v>451</v>
      </c>
      <c r="S190" s="171" t="s">
        <v>517</v>
      </c>
      <c r="T190" s="168" t="s">
        <v>460</v>
      </c>
      <c r="U190" s="171" t="str">
        <f t="shared" si="30"/>
        <v>2.4.1 Plan que identifica objetivos, metas, responsabilidad, recursos con cronograma y firmado</v>
      </c>
      <c r="V190" s="171">
        <f t="shared" si="31"/>
        <v>2</v>
      </c>
      <c r="W190" s="171">
        <f t="shared" si="32"/>
        <v>0</v>
      </c>
      <c r="X190" s="171"/>
      <c r="Y190" s="184" t="str">
        <f t="shared" si="37"/>
        <v/>
      </c>
      <c r="Z190" s="171"/>
      <c r="AA190" s="171"/>
      <c r="AB190" s="171"/>
      <c r="AC190" s="171" t="str">
        <f t="shared" si="33"/>
        <v/>
      </c>
      <c r="AD190" s="171" t="str">
        <f t="shared" si="34"/>
        <v/>
      </c>
      <c r="AE190" s="171" t="str">
        <f t="shared" si="35"/>
        <v/>
      </c>
      <c r="AF190" s="171" t="str">
        <f t="shared" si="36"/>
        <v/>
      </c>
      <c r="AG190" s="173" t="str">
        <f>+IFERROR(VLOOKUP(Q190,'Plan de Acción'!A:M,8,0),"")</f>
        <v/>
      </c>
    </row>
    <row r="191" spans="1:33" ht="30" hidden="1" x14ac:dyDescent="0.25">
      <c r="A191" s="268"/>
      <c r="B191" s="271"/>
      <c r="C191" s="15" t="s">
        <v>31</v>
      </c>
      <c r="D191" s="5" t="s">
        <v>21</v>
      </c>
      <c r="E191" s="220"/>
      <c r="F191" s="42">
        <v>2</v>
      </c>
      <c r="G191" s="277"/>
      <c r="H191" s="199"/>
      <c r="I191" s="191"/>
      <c r="J191" s="191"/>
      <c r="K191" s="192"/>
      <c r="L191" s="311"/>
      <c r="M191" s="345"/>
      <c r="N191" s="345"/>
      <c r="O191" s="291"/>
      <c r="P191" s="171" t="s">
        <v>215</v>
      </c>
      <c r="Q191" s="171">
        <v>136</v>
      </c>
      <c r="R191" s="171" t="s">
        <v>451</v>
      </c>
      <c r="S191" s="171" t="s">
        <v>517</v>
      </c>
      <c r="T191" s="175" t="s">
        <v>461</v>
      </c>
      <c r="U191" s="171" t="str">
        <f t="shared" si="30"/>
        <v>2.5.1 Archivo o Retención documental del SG SST</v>
      </c>
      <c r="V191" s="171">
        <f t="shared" si="31"/>
        <v>2</v>
      </c>
      <c r="W191" s="171">
        <f t="shared" si="32"/>
        <v>0</v>
      </c>
      <c r="X191" s="171"/>
      <c r="Y191" s="184" t="str">
        <f t="shared" si="37"/>
        <v/>
      </c>
      <c r="Z191" s="171"/>
      <c r="AA191" s="171"/>
      <c r="AB191" s="171"/>
      <c r="AC191" s="171" t="str">
        <f t="shared" si="33"/>
        <v/>
      </c>
      <c r="AD191" s="171" t="str">
        <f t="shared" si="34"/>
        <v/>
      </c>
      <c r="AE191" s="171" t="str">
        <f t="shared" si="35"/>
        <v/>
      </c>
      <c r="AF191" s="171" t="str">
        <f t="shared" si="36"/>
        <v/>
      </c>
      <c r="AG191" s="173" t="str">
        <f>+IFERROR(VLOOKUP(Q191,'Plan de Acción'!A:M,8,0),"")</f>
        <v/>
      </c>
    </row>
    <row r="192" spans="1:33" ht="15" hidden="1" customHeight="1" x14ac:dyDescent="0.25">
      <c r="A192" s="268"/>
      <c r="B192" s="271"/>
      <c r="C192" s="12" t="s">
        <v>32</v>
      </c>
      <c r="D192" s="2" t="s">
        <v>22</v>
      </c>
      <c r="E192" s="214"/>
      <c r="F192" s="42">
        <v>1</v>
      </c>
      <c r="G192" s="277"/>
      <c r="H192" s="199"/>
      <c r="I192" s="191"/>
      <c r="J192" s="191"/>
      <c r="K192" s="192"/>
      <c r="L192" s="311"/>
      <c r="M192" s="345"/>
      <c r="N192" s="345"/>
      <c r="O192" s="291"/>
      <c r="P192" s="171" t="s">
        <v>220</v>
      </c>
      <c r="Q192" s="171">
        <v>137</v>
      </c>
      <c r="R192" s="171" t="s">
        <v>451</v>
      </c>
      <c r="S192" s="171" t="s">
        <v>517</v>
      </c>
      <c r="T192" s="171" t="s">
        <v>462</v>
      </c>
      <c r="U192" s="171" t="str">
        <f t="shared" si="30"/>
        <v>2.6.1 Rendición sbore el desempeño</v>
      </c>
      <c r="V192" s="171">
        <f t="shared" si="31"/>
        <v>1</v>
      </c>
      <c r="W192" s="171">
        <f t="shared" si="32"/>
        <v>0</v>
      </c>
      <c r="X192" s="171"/>
      <c r="Y192" s="184" t="str">
        <f t="shared" si="37"/>
        <v/>
      </c>
      <c r="Z192" s="171"/>
      <c r="AA192" s="171"/>
      <c r="AB192" s="171"/>
      <c r="AC192" s="171" t="str">
        <f t="shared" si="33"/>
        <v/>
      </c>
      <c r="AD192" s="171" t="str">
        <f t="shared" si="34"/>
        <v/>
      </c>
      <c r="AE192" s="171" t="str">
        <f t="shared" si="35"/>
        <v/>
      </c>
      <c r="AF192" s="171" t="str">
        <f t="shared" si="36"/>
        <v/>
      </c>
      <c r="AG192" s="173" t="str">
        <f>+IFERROR(VLOOKUP(Q192,'Plan de Acción'!A:M,8,0),"")</f>
        <v/>
      </c>
    </row>
    <row r="193" spans="1:33" ht="30" hidden="1" x14ac:dyDescent="0.25">
      <c r="A193" s="268"/>
      <c r="B193" s="271"/>
      <c r="C193" s="15" t="s">
        <v>33</v>
      </c>
      <c r="D193" s="5" t="s">
        <v>23</v>
      </c>
      <c r="E193" s="220"/>
      <c r="F193" s="42">
        <v>2</v>
      </c>
      <c r="G193" s="277"/>
      <c r="H193" s="199"/>
      <c r="I193" s="191"/>
      <c r="J193" s="191"/>
      <c r="K193" s="192"/>
      <c r="L193" s="311"/>
      <c r="M193" s="345"/>
      <c r="N193" s="345"/>
      <c r="O193" s="291"/>
      <c r="P193" s="171" t="s">
        <v>226</v>
      </c>
      <c r="Q193" s="171">
        <v>138</v>
      </c>
      <c r="R193" s="171" t="s">
        <v>451</v>
      </c>
      <c r="S193" s="171" t="s">
        <v>517</v>
      </c>
      <c r="T193" s="175" t="s">
        <v>463</v>
      </c>
      <c r="U193" s="171" t="str">
        <f t="shared" si="30"/>
        <v>2.7.1 Matriz Legal</v>
      </c>
      <c r="V193" s="171">
        <f t="shared" si="31"/>
        <v>2</v>
      </c>
      <c r="W193" s="171">
        <f t="shared" si="32"/>
        <v>0</v>
      </c>
      <c r="X193" s="171"/>
      <c r="Y193" s="184" t="str">
        <f t="shared" si="37"/>
        <v/>
      </c>
      <c r="Z193" s="171"/>
      <c r="AA193" s="171"/>
      <c r="AB193" s="171"/>
      <c r="AC193" s="171" t="str">
        <f t="shared" si="33"/>
        <v/>
      </c>
      <c r="AD193" s="171" t="str">
        <f t="shared" si="34"/>
        <v/>
      </c>
      <c r="AE193" s="171" t="str">
        <f t="shared" si="35"/>
        <v/>
      </c>
      <c r="AF193" s="171" t="str">
        <f t="shared" si="36"/>
        <v/>
      </c>
      <c r="AG193" s="173" t="str">
        <f>+IFERROR(VLOOKUP(Q193,'Plan de Acción'!A:M,8,0),"")</f>
        <v/>
      </c>
    </row>
    <row r="194" spans="1:33" ht="15" hidden="1" customHeight="1" x14ac:dyDescent="0.25">
      <c r="A194" s="268"/>
      <c r="B194" s="271"/>
      <c r="C194" s="12" t="s">
        <v>34</v>
      </c>
      <c r="D194" s="2" t="s">
        <v>24</v>
      </c>
      <c r="E194" s="214"/>
      <c r="F194" s="42">
        <v>1</v>
      </c>
      <c r="G194" s="277"/>
      <c r="H194" s="199"/>
      <c r="I194" s="191"/>
      <c r="J194" s="191"/>
      <c r="K194" s="192"/>
      <c r="L194" s="311"/>
      <c r="M194" s="345"/>
      <c r="N194" s="345"/>
      <c r="O194" s="291"/>
      <c r="P194" s="171" t="s">
        <v>231</v>
      </c>
      <c r="Q194" s="171">
        <v>139</v>
      </c>
      <c r="R194" s="171" t="s">
        <v>451</v>
      </c>
      <c r="S194" s="171" t="s">
        <v>517</v>
      </c>
      <c r="T194" s="171" t="s">
        <v>464</v>
      </c>
      <c r="U194" s="171" t="str">
        <f t="shared" si="30"/>
        <v>2.8.1 Mecanismo de comunicación, auto reporte del SG SST</v>
      </c>
      <c r="V194" s="171">
        <f t="shared" si="31"/>
        <v>1</v>
      </c>
      <c r="W194" s="171">
        <f t="shared" si="32"/>
        <v>0</v>
      </c>
      <c r="X194" s="171"/>
      <c r="Y194" s="184" t="str">
        <f t="shared" si="37"/>
        <v/>
      </c>
      <c r="Z194" s="171"/>
      <c r="AA194" s="171"/>
      <c r="AB194" s="171"/>
      <c r="AC194" s="171" t="str">
        <f t="shared" si="33"/>
        <v/>
      </c>
      <c r="AD194" s="171" t="str">
        <f t="shared" si="34"/>
        <v/>
      </c>
      <c r="AE194" s="171" t="str">
        <f t="shared" si="35"/>
        <v/>
      </c>
      <c r="AF194" s="171" t="str">
        <f t="shared" si="36"/>
        <v/>
      </c>
      <c r="AG194" s="173" t="str">
        <f>+IFERROR(VLOOKUP(Q194,'Plan de Acción'!A:M,8,0),"")</f>
        <v/>
      </c>
    </row>
    <row r="195" spans="1:33" ht="30" hidden="1" x14ac:dyDescent="0.25">
      <c r="A195" s="268"/>
      <c r="B195" s="271"/>
      <c r="C195" s="12" t="s">
        <v>35</v>
      </c>
      <c r="D195" s="6" t="s">
        <v>36</v>
      </c>
      <c r="E195" s="221"/>
      <c r="F195" s="42">
        <v>1</v>
      </c>
      <c r="G195" s="277"/>
      <c r="H195" s="199"/>
      <c r="I195" s="191"/>
      <c r="J195" s="191"/>
      <c r="K195" s="192"/>
      <c r="L195" s="311"/>
      <c r="M195" s="345"/>
      <c r="N195" s="345"/>
      <c r="O195" s="291"/>
      <c r="P195" s="171" t="s">
        <v>237</v>
      </c>
      <c r="Q195" s="171">
        <v>140</v>
      </c>
      <c r="R195" s="171" t="s">
        <v>451</v>
      </c>
      <c r="S195" s="171" t="s">
        <v>517</v>
      </c>
      <c r="T195" s="171" t="s">
        <v>465</v>
      </c>
      <c r="U195" s="171" t="str">
        <f t="shared" si="30"/>
        <v>2.9.1 Identificación, Evaluación para adquisición de productos y servicios en el SG SST</v>
      </c>
      <c r="V195" s="171">
        <f t="shared" si="31"/>
        <v>1</v>
      </c>
      <c r="W195" s="171">
        <f t="shared" si="32"/>
        <v>0</v>
      </c>
      <c r="X195" s="171"/>
      <c r="Y195" s="184" t="str">
        <f t="shared" si="37"/>
        <v/>
      </c>
      <c r="Z195" s="171"/>
      <c r="AA195" s="171"/>
      <c r="AB195" s="171"/>
      <c r="AC195" s="171" t="str">
        <f t="shared" si="33"/>
        <v/>
      </c>
      <c r="AD195" s="171" t="str">
        <f t="shared" si="34"/>
        <v/>
      </c>
      <c r="AE195" s="171" t="str">
        <f t="shared" si="35"/>
        <v/>
      </c>
      <c r="AF195" s="171" t="str">
        <f t="shared" si="36"/>
        <v/>
      </c>
      <c r="AG195" s="173" t="str">
        <f>+IFERROR(VLOOKUP(Q195,'Plan de Acción'!A:M,8,0),"")</f>
        <v/>
      </c>
    </row>
    <row r="196" spans="1:33" ht="15" hidden="1" customHeight="1" x14ac:dyDescent="0.25">
      <c r="A196" s="268"/>
      <c r="B196" s="271"/>
      <c r="C196" s="12" t="s">
        <v>37</v>
      </c>
      <c r="D196" s="6" t="s">
        <v>25</v>
      </c>
      <c r="E196" s="221"/>
      <c r="F196" s="42">
        <v>2</v>
      </c>
      <c r="G196" s="277"/>
      <c r="H196" s="199"/>
      <c r="I196" s="191"/>
      <c r="J196" s="191"/>
      <c r="K196" s="192"/>
      <c r="L196" s="311"/>
      <c r="M196" s="345"/>
      <c r="N196" s="345"/>
      <c r="O196" s="291"/>
      <c r="P196" s="171" t="s">
        <v>242</v>
      </c>
      <c r="Q196" s="171">
        <v>141</v>
      </c>
      <c r="R196" s="171" t="s">
        <v>451</v>
      </c>
      <c r="S196" s="171" t="s">
        <v>517</v>
      </c>
      <c r="T196" s="171" t="s">
        <v>466</v>
      </c>
      <c r="U196" s="171" t="str">
        <f t="shared" si="30"/>
        <v>2.10.1 Evaluación y selección de proveedores y contratista</v>
      </c>
      <c r="V196" s="171">
        <f t="shared" si="31"/>
        <v>2</v>
      </c>
      <c r="W196" s="171">
        <f t="shared" si="32"/>
        <v>0</v>
      </c>
      <c r="X196" s="171"/>
      <c r="Y196" s="184" t="str">
        <f t="shared" si="37"/>
        <v/>
      </c>
      <c r="Z196" s="171"/>
      <c r="AA196" s="171"/>
      <c r="AB196" s="171"/>
      <c r="AC196" s="171" t="str">
        <f t="shared" si="33"/>
        <v/>
      </c>
      <c r="AD196" s="171" t="str">
        <f t="shared" si="34"/>
        <v/>
      </c>
      <c r="AE196" s="171" t="str">
        <f t="shared" si="35"/>
        <v/>
      </c>
      <c r="AF196" s="171" t="str">
        <f t="shared" si="36"/>
        <v/>
      </c>
      <c r="AG196" s="173" t="str">
        <f>+IFERROR(VLOOKUP(Q196,'Plan de Acción'!A:M,8,0),"")</f>
        <v/>
      </c>
    </row>
    <row r="197" spans="1:33" ht="30.75" hidden="1" thickBot="1" x14ac:dyDescent="0.3">
      <c r="A197" s="269"/>
      <c r="B197" s="272"/>
      <c r="C197" s="16" t="s">
        <v>38</v>
      </c>
      <c r="D197" s="17" t="s">
        <v>26</v>
      </c>
      <c r="E197" s="222"/>
      <c r="F197" s="43">
        <v>1</v>
      </c>
      <c r="G197" s="278"/>
      <c r="H197" s="200"/>
      <c r="I197" s="194"/>
      <c r="J197" s="194"/>
      <c r="K197" s="195"/>
      <c r="L197" s="312"/>
      <c r="M197" s="346"/>
      <c r="N197" s="346"/>
      <c r="O197" s="292"/>
      <c r="P197" s="171" t="s">
        <v>247</v>
      </c>
      <c r="Q197" s="171">
        <v>142</v>
      </c>
      <c r="R197" s="171" t="s">
        <v>451</v>
      </c>
      <c r="S197" s="171" t="s">
        <v>517</v>
      </c>
      <c r="T197" s="171" t="s">
        <v>467</v>
      </c>
      <c r="U197" s="171" t="str">
        <f t="shared" si="30"/>
        <v>2.11.1 Evaluación del impacto de cambios internos y externos en el SG SST</v>
      </c>
      <c r="V197" s="171">
        <f t="shared" si="31"/>
        <v>1</v>
      </c>
      <c r="W197" s="171">
        <f t="shared" si="32"/>
        <v>0</v>
      </c>
      <c r="X197" s="176">
        <f>+SUM(W176:W197)/SUM(V176:V197)</f>
        <v>0</v>
      </c>
      <c r="Y197" s="184" t="str">
        <f t="shared" si="37"/>
        <v/>
      </c>
      <c r="Z197" s="176">
        <f>+IF(SUM(W176:W197)/SUM(V176:V197)&lt;=60%,SUM(W176:W197)/SUM(V176:V197),"-")</f>
        <v>0</v>
      </c>
      <c r="AA197" s="176" t="str">
        <f>+IF(SUM(W176:W197)/SUM(V176:V197)&gt;85%,SUM(W176:W197)/SUM(V176:V197),"-")</f>
        <v>-</v>
      </c>
      <c r="AB197" s="176" t="str">
        <f>+IF(AND(Z197="-",AA197="-"),SUM(W176:W197)/SUM(V176:V197),"-")</f>
        <v>-</v>
      </c>
      <c r="AC197" s="171" t="str">
        <f t="shared" si="33"/>
        <v/>
      </c>
      <c r="AD197" s="171" t="str">
        <f t="shared" si="34"/>
        <v/>
      </c>
      <c r="AE197" s="171" t="str">
        <f t="shared" si="35"/>
        <v/>
      </c>
      <c r="AF197" s="171" t="str">
        <f t="shared" si="36"/>
        <v/>
      </c>
      <c r="AG197" s="173" t="str">
        <f>+IFERROR(VLOOKUP(Q197,'Plan de Acción'!A:M,8,0),"")</f>
        <v/>
      </c>
    </row>
    <row r="198" spans="1:33" ht="15" hidden="1" customHeight="1" x14ac:dyDescent="0.25">
      <c r="A198" s="335" t="s">
        <v>106</v>
      </c>
      <c r="B198" s="338" t="s">
        <v>100</v>
      </c>
      <c r="C198" s="362" t="s">
        <v>55</v>
      </c>
      <c r="D198" s="25" t="s">
        <v>39</v>
      </c>
      <c r="E198" s="223"/>
      <c r="F198" s="44">
        <v>1</v>
      </c>
      <c r="G198" s="330">
        <v>9</v>
      </c>
      <c r="H198" s="202"/>
      <c r="I198" s="203"/>
      <c r="J198" s="203"/>
      <c r="K198" s="204"/>
      <c r="L198" s="365">
        <f>+COUNTA(J198:J206,H198:H206)*1</f>
        <v>0</v>
      </c>
      <c r="M198" s="353">
        <f>L198/G198</f>
        <v>0</v>
      </c>
      <c r="N198" s="353">
        <f>(L198+L207+L210)/(G198+G207+G210)</f>
        <v>0</v>
      </c>
      <c r="O198" s="356">
        <f>(L198+L207+L210+L216+L220+L226)/(G198+G207+G210+G216+G220+G226)</f>
        <v>0</v>
      </c>
      <c r="P198" s="171" t="s">
        <v>254</v>
      </c>
      <c r="Q198" s="171">
        <v>143</v>
      </c>
      <c r="R198" s="171" t="s">
        <v>452</v>
      </c>
      <c r="S198" s="171" t="s">
        <v>518</v>
      </c>
      <c r="T198" s="166" t="s">
        <v>468</v>
      </c>
      <c r="U198" s="171" t="str">
        <f t="shared" si="30"/>
        <v xml:space="preserve">3.1.1 Evaluación Medica Ocupacional </v>
      </c>
      <c r="V198" s="171">
        <f t="shared" si="31"/>
        <v>1</v>
      </c>
      <c r="W198" s="171">
        <f t="shared" si="32"/>
        <v>0</v>
      </c>
      <c r="X198" s="171"/>
      <c r="Y198" s="184" t="str">
        <f t="shared" si="37"/>
        <v/>
      </c>
      <c r="Z198" s="171"/>
      <c r="AA198" s="171"/>
      <c r="AB198" s="171"/>
      <c r="AC198" s="171" t="str">
        <f t="shared" si="33"/>
        <v/>
      </c>
      <c r="AD198" s="171" t="str">
        <f t="shared" si="34"/>
        <v/>
      </c>
      <c r="AE198" s="171" t="str">
        <f t="shared" si="35"/>
        <v/>
      </c>
      <c r="AF198" s="171" t="str">
        <f t="shared" si="36"/>
        <v/>
      </c>
      <c r="AG198" s="173" t="str">
        <f>+IFERROR(VLOOKUP(Q198,'Plan de Acción'!A:M,8,0),"")</f>
        <v/>
      </c>
    </row>
    <row r="199" spans="1:33" ht="15" hidden="1" customHeight="1" x14ac:dyDescent="0.25">
      <c r="A199" s="336"/>
      <c r="B199" s="339"/>
      <c r="C199" s="363"/>
      <c r="D199" s="26" t="s">
        <v>40</v>
      </c>
      <c r="E199" s="224"/>
      <c r="F199" s="46">
        <v>1</v>
      </c>
      <c r="G199" s="334"/>
      <c r="H199" s="205"/>
      <c r="I199" s="206"/>
      <c r="J199" s="206"/>
      <c r="K199" s="207"/>
      <c r="L199" s="366"/>
      <c r="M199" s="354"/>
      <c r="N199" s="354"/>
      <c r="O199" s="357"/>
      <c r="P199" s="171" t="s">
        <v>257</v>
      </c>
      <c r="Q199" s="171">
        <v>144</v>
      </c>
      <c r="R199" s="171" t="s">
        <v>452</v>
      </c>
      <c r="S199" s="171" t="s">
        <v>518</v>
      </c>
      <c r="T199" s="171" t="s">
        <v>468</v>
      </c>
      <c r="U199" s="171" t="str">
        <f t="shared" si="30"/>
        <v>3.1.2 Actividades de Promoción y Prevención en Salud</v>
      </c>
      <c r="V199" s="171">
        <f t="shared" si="31"/>
        <v>1</v>
      </c>
      <c r="W199" s="171">
        <f t="shared" si="32"/>
        <v>0</v>
      </c>
      <c r="X199" s="171"/>
      <c r="Y199" s="184" t="str">
        <f t="shared" si="37"/>
        <v/>
      </c>
      <c r="Z199" s="171"/>
      <c r="AA199" s="171"/>
      <c r="AB199" s="171"/>
      <c r="AC199" s="171" t="str">
        <f t="shared" si="33"/>
        <v/>
      </c>
      <c r="AD199" s="171" t="str">
        <f t="shared" si="34"/>
        <v/>
      </c>
      <c r="AE199" s="171" t="str">
        <f t="shared" si="35"/>
        <v/>
      </c>
      <c r="AF199" s="171" t="str">
        <f t="shared" si="36"/>
        <v/>
      </c>
      <c r="AG199" s="173" t="str">
        <f>+IFERROR(VLOOKUP(Q199,'Plan de Acción'!A:M,8,0),"")</f>
        <v/>
      </c>
    </row>
    <row r="200" spans="1:33" ht="15" hidden="1" customHeight="1" x14ac:dyDescent="0.25">
      <c r="A200" s="336"/>
      <c r="B200" s="339"/>
      <c r="C200" s="363"/>
      <c r="D200" s="26" t="s">
        <v>41</v>
      </c>
      <c r="E200" s="224"/>
      <c r="F200" s="46">
        <v>1</v>
      </c>
      <c r="G200" s="334"/>
      <c r="H200" s="205"/>
      <c r="I200" s="206"/>
      <c r="J200" s="206"/>
      <c r="K200" s="207"/>
      <c r="L200" s="366"/>
      <c r="M200" s="354"/>
      <c r="N200" s="354"/>
      <c r="O200" s="357"/>
      <c r="P200" s="171" t="s">
        <v>261</v>
      </c>
      <c r="Q200" s="171">
        <v>145</v>
      </c>
      <c r="R200" s="171" t="s">
        <v>452</v>
      </c>
      <c r="S200" s="171" t="s">
        <v>518</v>
      </c>
      <c r="T200" s="171" t="s">
        <v>468</v>
      </c>
      <c r="U200" s="171" t="str">
        <f t="shared" si="30"/>
        <v>3.1.3 Informar al médico los perfiles de cargo</v>
      </c>
      <c r="V200" s="171">
        <f t="shared" si="31"/>
        <v>1</v>
      </c>
      <c r="W200" s="171">
        <f t="shared" si="32"/>
        <v>0</v>
      </c>
      <c r="X200" s="171"/>
      <c r="Y200" s="184" t="str">
        <f t="shared" si="37"/>
        <v/>
      </c>
      <c r="Z200" s="171"/>
      <c r="AA200" s="171"/>
      <c r="AB200" s="171"/>
      <c r="AC200" s="171" t="str">
        <f t="shared" si="33"/>
        <v/>
      </c>
      <c r="AD200" s="171" t="str">
        <f t="shared" si="34"/>
        <v/>
      </c>
      <c r="AE200" s="171" t="str">
        <f t="shared" si="35"/>
        <v/>
      </c>
      <c r="AF200" s="171" t="str">
        <f t="shared" si="36"/>
        <v/>
      </c>
      <c r="AG200" s="173" t="str">
        <f>+IFERROR(VLOOKUP(Q200,'Plan de Acción'!A:M,8,0),"")</f>
        <v/>
      </c>
    </row>
    <row r="201" spans="1:33" ht="30" hidden="1" x14ac:dyDescent="0.25">
      <c r="A201" s="336"/>
      <c r="B201" s="339"/>
      <c r="C201" s="363"/>
      <c r="D201" s="26" t="s">
        <v>42</v>
      </c>
      <c r="E201" s="224"/>
      <c r="F201" s="46">
        <v>1</v>
      </c>
      <c r="G201" s="334"/>
      <c r="H201" s="205"/>
      <c r="I201" s="206"/>
      <c r="J201" s="206"/>
      <c r="K201" s="207"/>
      <c r="L201" s="366"/>
      <c r="M201" s="354"/>
      <c r="N201" s="354"/>
      <c r="O201" s="357"/>
      <c r="P201" s="171" t="s">
        <v>266</v>
      </c>
      <c r="Q201" s="171">
        <v>146</v>
      </c>
      <c r="R201" s="171" t="s">
        <v>452</v>
      </c>
      <c r="S201" s="171" t="s">
        <v>518</v>
      </c>
      <c r="T201" s="171" t="s">
        <v>468</v>
      </c>
      <c r="U201" s="171" t="str">
        <f t="shared" si="30"/>
        <v>3.1.4 Realización de los exámenes médicos ocupacionales - Peligros - Periodicidad</v>
      </c>
      <c r="V201" s="171">
        <f t="shared" si="31"/>
        <v>1</v>
      </c>
      <c r="W201" s="171">
        <f t="shared" si="32"/>
        <v>0</v>
      </c>
      <c r="X201" s="171"/>
      <c r="Y201" s="184" t="str">
        <f t="shared" si="37"/>
        <v/>
      </c>
      <c r="Z201" s="171"/>
      <c r="AA201" s="171"/>
      <c r="AB201" s="171"/>
      <c r="AC201" s="171" t="str">
        <f t="shared" si="33"/>
        <v/>
      </c>
      <c r="AD201" s="171" t="str">
        <f t="shared" si="34"/>
        <v/>
      </c>
      <c r="AE201" s="171" t="str">
        <f t="shared" si="35"/>
        <v/>
      </c>
      <c r="AF201" s="171" t="str">
        <f t="shared" si="36"/>
        <v/>
      </c>
      <c r="AG201" s="173" t="str">
        <f>+IFERROR(VLOOKUP(Q201,'Plan de Acción'!A:M,8,0),"")</f>
        <v/>
      </c>
    </row>
    <row r="202" spans="1:33" ht="15" hidden="1" customHeight="1" x14ac:dyDescent="0.25">
      <c r="A202" s="336"/>
      <c r="B202" s="339"/>
      <c r="C202" s="363"/>
      <c r="D202" s="26" t="s">
        <v>43</v>
      </c>
      <c r="E202" s="224"/>
      <c r="F202" s="46">
        <v>1</v>
      </c>
      <c r="G202" s="334"/>
      <c r="H202" s="205"/>
      <c r="I202" s="206"/>
      <c r="J202" s="206"/>
      <c r="K202" s="207"/>
      <c r="L202" s="366"/>
      <c r="M202" s="354"/>
      <c r="N202" s="354"/>
      <c r="O202" s="357"/>
      <c r="P202" s="171" t="s">
        <v>270</v>
      </c>
      <c r="Q202" s="171">
        <v>147</v>
      </c>
      <c r="R202" s="171" t="s">
        <v>452</v>
      </c>
      <c r="S202" s="171" t="s">
        <v>518</v>
      </c>
      <c r="T202" s="171" t="s">
        <v>468</v>
      </c>
      <c r="U202" s="171" t="str">
        <f t="shared" si="30"/>
        <v>3.1.5 Custodia de Historias Clínica</v>
      </c>
      <c r="V202" s="171">
        <f t="shared" si="31"/>
        <v>1</v>
      </c>
      <c r="W202" s="171">
        <f t="shared" si="32"/>
        <v>0</v>
      </c>
      <c r="X202" s="171"/>
      <c r="Y202" s="184" t="str">
        <f t="shared" si="37"/>
        <v/>
      </c>
      <c r="Z202" s="171"/>
      <c r="AA202" s="171"/>
      <c r="AB202" s="171"/>
      <c r="AC202" s="171" t="str">
        <f t="shared" si="33"/>
        <v/>
      </c>
      <c r="AD202" s="171" t="str">
        <f t="shared" si="34"/>
        <v/>
      </c>
      <c r="AE202" s="171" t="str">
        <f t="shared" si="35"/>
        <v/>
      </c>
      <c r="AF202" s="171" t="str">
        <f t="shared" si="36"/>
        <v/>
      </c>
      <c r="AG202" s="173" t="str">
        <f>+IFERROR(VLOOKUP(Q202,'Plan de Acción'!A:M,8,0),"")</f>
        <v/>
      </c>
    </row>
    <row r="203" spans="1:33" ht="15" hidden="1" customHeight="1" x14ac:dyDescent="0.25">
      <c r="A203" s="336"/>
      <c r="B203" s="339"/>
      <c r="C203" s="363"/>
      <c r="D203" s="26" t="s">
        <v>44</v>
      </c>
      <c r="E203" s="224"/>
      <c r="F203" s="46">
        <v>1</v>
      </c>
      <c r="G203" s="334"/>
      <c r="H203" s="205"/>
      <c r="I203" s="206"/>
      <c r="J203" s="206"/>
      <c r="K203" s="207"/>
      <c r="L203" s="366"/>
      <c r="M203" s="354"/>
      <c r="N203" s="354"/>
      <c r="O203" s="357"/>
      <c r="P203" s="171" t="s">
        <v>274</v>
      </c>
      <c r="Q203" s="171">
        <v>148</v>
      </c>
      <c r="R203" s="171" t="s">
        <v>452</v>
      </c>
      <c r="S203" s="171" t="s">
        <v>518</v>
      </c>
      <c r="T203" s="171" t="s">
        <v>468</v>
      </c>
      <c r="U203" s="171" t="str">
        <f t="shared" si="30"/>
        <v>3.1.6 Restricciones y Recomendaciones Laborales</v>
      </c>
      <c r="V203" s="171">
        <f t="shared" si="31"/>
        <v>1</v>
      </c>
      <c r="W203" s="171">
        <f t="shared" si="32"/>
        <v>0</v>
      </c>
      <c r="X203" s="171"/>
      <c r="Y203" s="184" t="str">
        <f t="shared" si="37"/>
        <v/>
      </c>
      <c r="Z203" s="171"/>
      <c r="AA203" s="171"/>
      <c r="AB203" s="171"/>
      <c r="AC203" s="171" t="str">
        <f t="shared" si="33"/>
        <v/>
      </c>
      <c r="AD203" s="171" t="str">
        <f t="shared" si="34"/>
        <v/>
      </c>
      <c r="AE203" s="171" t="str">
        <f t="shared" si="35"/>
        <v/>
      </c>
      <c r="AF203" s="171" t="str">
        <f t="shared" si="36"/>
        <v/>
      </c>
      <c r="AG203" s="173" t="str">
        <f>+IFERROR(VLOOKUP(Q203,'Plan de Acción'!A:M,8,0),"")</f>
        <v/>
      </c>
    </row>
    <row r="204" spans="1:33" ht="30" hidden="1" x14ac:dyDescent="0.25">
      <c r="A204" s="336"/>
      <c r="B204" s="339"/>
      <c r="C204" s="363"/>
      <c r="D204" s="26" t="s">
        <v>54</v>
      </c>
      <c r="E204" s="224"/>
      <c r="F204" s="46">
        <v>1</v>
      </c>
      <c r="G204" s="334"/>
      <c r="H204" s="205"/>
      <c r="I204" s="206"/>
      <c r="J204" s="206"/>
      <c r="K204" s="207"/>
      <c r="L204" s="366"/>
      <c r="M204" s="354"/>
      <c r="N204" s="354"/>
      <c r="O204" s="357"/>
      <c r="P204" s="171" t="s">
        <v>278</v>
      </c>
      <c r="Q204" s="171">
        <v>149</v>
      </c>
      <c r="R204" s="171" t="s">
        <v>452</v>
      </c>
      <c r="S204" s="171" t="s">
        <v>518</v>
      </c>
      <c r="T204" s="171" t="s">
        <v>468</v>
      </c>
      <c r="U204" s="171" t="str">
        <f t="shared" si="30"/>
        <v>3.1.7 Estilo de vida y entornos saludables (Controles tabaquismo, alcoholismo, farmaco dependiencia y otros)</v>
      </c>
      <c r="V204" s="171">
        <f t="shared" si="31"/>
        <v>1</v>
      </c>
      <c r="W204" s="171">
        <f t="shared" si="32"/>
        <v>0</v>
      </c>
      <c r="X204" s="171"/>
      <c r="Y204" s="184" t="str">
        <f t="shared" si="37"/>
        <v/>
      </c>
      <c r="Z204" s="171"/>
      <c r="AA204" s="171"/>
      <c r="AB204" s="171"/>
      <c r="AC204" s="171" t="str">
        <f t="shared" si="33"/>
        <v/>
      </c>
      <c r="AD204" s="171" t="str">
        <f t="shared" si="34"/>
        <v/>
      </c>
      <c r="AE204" s="171" t="str">
        <f t="shared" si="35"/>
        <v/>
      </c>
      <c r="AF204" s="171" t="str">
        <f t="shared" si="36"/>
        <v/>
      </c>
      <c r="AG204" s="173" t="str">
        <f>+IFERROR(VLOOKUP(Q204,'Plan de Acción'!A:M,8,0),"")</f>
        <v/>
      </c>
    </row>
    <row r="205" spans="1:33" ht="15" hidden="1" customHeight="1" x14ac:dyDescent="0.25">
      <c r="A205" s="336"/>
      <c r="B205" s="339"/>
      <c r="C205" s="363"/>
      <c r="D205" s="26" t="s">
        <v>45</v>
      </c>
      <c r="E205" s="224"/>
      <c r="F205" s="46">
        <v>1</v>
      </c>
      <c r="G205" s="334"/>
      <c r="H205" s="205"/>
      <c r="I205" s="206"/>
      <c r="J205" s="206"/>
      <c r="K205" s="207"/>
      <c r="L205" s="366"/>
      <c r="M205" s="354"/>
      <c r="N205" s="354"/>
      <c r="O205" s="357"/>
      <c r="P205" s="171" t="s">
        <v>282</v>
      </c>
      <c r="Q205" s="171">
        <v>150</v>
      </c>
      <c r="R205" s="171" t="s">
        <v>452</v>
      </c>
      <c r="S205" s="171" t="s">
        <v>518</v>
      </c>
      <c r="T205" s="171" t="s">
        <v>468</v>
      </c>
      <c r="U205" s="171" t="str">
        <f t="shared" si="30"/>
        <v>3.1.8 Agua Potable, Servicios Sanitarios, Disposición de Basura</v>
      </c>
      <c r="V205" s="171">
        <f t="shared" si="31"/>
        <v>1</v>
      </c>
      <c r="W205" s="171">
        <f t="shared" si="32"/>
        <v>0</v>
      </c>
      <c r="X205" s="171"/>
      <c r="Y205" s="184" t="str">
        <f t="shared" si="37"/>
        <v/>
      </c>
      <c r="Z205" s="171"/>
      <c r="AA205" s="171"/>
      <c r="AB205" s="171"/>
      <c r="AC205" s="171" t="str">
        <f t="shared" si="33"/>
        <v/>
      </c>
      <c r="AD205" s="171" t="str">
        <f t="shared" si="34"/>
        <v/>
      </c>
      <c r="AE205" s="171" t="str">
        <f t="shared" si="35"/>
        <v/>
      </c>
      <c r="AF205" s="171" t="str">
        <f t="shared" si="36"/>
        <v/>
      </c>
      <c r="AG205" s="173" t="str">
        <f>+IFERROR(VLOOKUP(Q205,'Plan de Acción'!A:M,8,0),"")</f>
        <v/>
      </c>
    </row>
    <row r="206" spans="1:33" ht="15.75" hidden="1" customHeight="1" thickBot="1" x14ac:dyDescent="0.3">
      <c r="A206" s="336"/>
      <c r="B206" s="339"/>
      <c r="C206" s="364"/>
      <c r="D206" s="27" t="s">
        <v>46</v>
      </c>
      <c r="E206" s="225"/>
      <c r="F206" s="45">
        <v>1</v>
      </c>
      <c r="G206" s="331"/>
      <c r="H206" s="208"/>
      <c r="I206" s="209"/>
      <c r="J206" s="209"/>
      <c r="K206" s="210"/>
      <c r="L206" s="367"/>
      <c r="M206" s="355"/>
      <c r="N206" s="354"/>
      <c r="O206" s="357"/>
      <c r="P206" s="171" t="s">
        <v>286</v>
      </c>
      <c r="Q206" s="171">
        <v>151</v>
      </c>
      <c r="R206" s="171" t="s">
        <v>452</v>
      </c>
      <c r="S206" s="171" t="s">
        <v>518</v>
      </c>
      <c r="T206" s="171" t="s">
        <v>468</v>
      </c>
      <c r="U206" s="171" t="str">
        <f t="shared" si="30"/>
        <v>3.1.9 Eliminación adecuada de residuos sólidos, líquidos o gaseosos</v>
      </c>
      <c r="V206" s="171">
        <f t="shared" si="31"/>
        <v>1</v>
      </c>
      <c r="W206" s="171">
        <f t="shared" si="32"/>
        <v>0</v>
      </c>
      <c r="X206" s="171"/>
      <c r="Y206" s="184" t="str">
        <f t="shared" si="37"/>
        <v/>
      </c>
      <c r="Z206" s="171"/>
      <c r="AA206" s="171"/>
      <c r="AB206" s="171"/>
      <c r="AC206" s="171" t="str">
        <f t="shared" si="33"/>
        <v/>
      </c>
      <c r="AD206" s="171" t="str">
        <f t="shared" si="34"/>
        <v/>
      </c>
      <c r="AE206" s="171" t="str">
        <f t="shared" si="35"/>
        <v/>
      </c>
      <c r="AF206" s="171" t="str">
        <f t="shared" si="36"/>
        <v/>
      </c>
      <c r="AG206" s="173" t="str">
        <f>+IFERROR(VLOOKUP(Q206,'Plan de Acción'!A:M,8,0),"")</f>
        <v/>
      </c>
    </row>
    <row r="207" spans="1:33" ht="15" hidden="1" customHeight="1" x14ac:dyDescent="0.25">
      <c r="A207" s="336"/>
      <c r="B207" s="339"/>
      <c r="C207" s="328" t="s">
        <v>56</v>
      </c>
      <c r="D207" s="25" t="s">
        <v>47</v>
      </c>
      <c r="E207" s="223"/>
      <c r="F207" s="44">
        <v>2</v>
      </c>
      <c r="G207" s="330">
        <v>5</v>
      </c>
      <c r="H207" s="202"/>
      <c r="I207" s="203"/>
      <c r="J207" s="203"/>
      <c r="K207" s="204"/>
      <c r="L207" s="332">
        <f>+COUNTA(J209,H209)*1+COUNTA(J207:J208,H207:H208)*2</f>
        <v>0</v>
      </c>
      <c r="M207" s="353">
        <f>L207/G207</f>
        <v>0</v>
      </c>
      <c r="N207" s="354"/>
      <c r="O207" s="357"/>
      <c r="P207" s="171" t="s">
        <v>292</v>
      </c>
      <c r="Q207" s="171">
        <v>152</v>
      </c>
      <c r="R207" s="171" t="s">
        <v>452</v>
      </c>
      <c r="S207" s="171" t="s">
        <v>518</v>
      </c>
      <c r="T207" s="171" t="s">
        <v>469</v>
      </c>
      <c r="U207" s="171" t="str">
        <f t="shared" si="30"/>
        <v>3.2.1 Reporte de los Accidentes de Trabajo y enfermedad Laboral</v>
      </c>
      <c r="V207" s="171">
        <f t="shared" si="31"/>
        <v>2</v>
      </c>
      <c r="W207" s="171">
        <f t="shared" si="32"/>
        <v>0</v>
      </c>
      <c r="X207" s="171"/>
      <c r="Y207" s="184" t="str">
        <f t="shared" si="37"/>
        <v/>
      </c>
      <c r="Z207" s="171"/>
      <c r="AA207" s="171"/>
      <c r="AB207" s="171"/>
      <c r="AC207" s="171" t="str">
        <f t="shared" si="33"/>
        <v/>
      </c>
      <c r="AD207" s="171" t="str">
        <f t="shared" si="34"/>
        <v/>
      </c>
      <c r="AE207" s="171" t="str">
        <f t="shared" si="35"/>
        <v/>
      </c>
      <c r="AF207" s="171" t="str">
        <f t="shared" si="36"/>
        <v/>
      </c>
      <c r="AG207" s="173" t="str">
        <f>+IFERROR(VLOOKUP(Q207,'Plan de Acción'!A:M,8,0),"")</f>
        <v/>
      </c>
    </row>
    <row r="208" spans="1:33" ht="15" hidden="1" customHeight="1" x14ac:dyDescent="0.25">
      <c r="A208" s="336"/>
      <c r="B208" s="339"/>
      <c r="C208" s="359"/>
      <c r="D208" s="28" t="s">
        <v>48</v>
      </c>
      <c r="E208" s="226"/>
      <c r="F208" s="46">
        <v>2</v>
      </c>
      <c r="G208" s="334"/>
      <c r="H208" s="205"/>
      <c r="I208" s="206"/>
      <c r="J208" s="206"/>
      <c r="K208" s="207"/>
      <c r="L208" s="361"/>
      <c r="M208" s="354"/>
      <c r="N208" s="354"/>
      <c r="O208" s="357"/>
      <c r="P208" s="171" t="s">
        <v>297</v>
      </c>
      <c r="Q208" s="171">
        <v>153</v>
      </c>
      <c r="R208" s="171" t="s">
        <v>452</v>
      </c>
      <c r="S208" s="171" t="s">
        <v>518</v>
      </c>
      <c r="T208" s="171" t="s">
        <v>469</v>
      </c>
      <c r="U208" s="171" t="str">
        <f t="shared" ref="U208:U235" si="38">+D208</f>
        <v>3.2.2 Investigación de Accidentes de Trabajo y enfermedad Laboral</v>
      </c>
      <c r="V208" s="171">
        <f t="shared" ref="V208:V235" si="39">+F208</f>
        <v>2</v>
      </c>
      <c r="W208" s="171">
        <f t="shared" ref="W208:W235" si="40">+IF(OR(H208&lt;&gt;"",J208&lt;&gt;""),V208,0)</f>
        <v>0</v>
      </c>
      <c r="X208" s="171"/>
      <c r="Y208" s="184" t="str">
        <f t="shared" si="37"/>
        <v/>
      </c>
      <c r="Z208" s="171"/>
      <c r="AA208" s="171"/>
      <c r="AB208" s="171"/>
      <c r="AC208" s="171" t="str">
        <f t="shared" ref="AC208:AC235" si="41">+IF(H208&lt;&gt;"","x","")</f>
        <v/>
      </c>
      <c r="AD208" s="171" t="str">
        <f t="shared" ref="AD208:AD235" si="42">+IF(I208&lt;&gt;"","x","")</f>
        <v/>
      </c>
      <c r="AE208" s="171" t="str">
        <f t="shared" ref="AE208:AE235" si="43">+IF(J208&lt;&gt;"","x","")</f>
        <v/>
      </c>
      <c r="AF208" s="171" t="str">
        <f t="shared" ref="AF208:AF235" si="44">+IF(K208&lt;&gt;"","x","")</f>
        <v/>
      </c>
      <c r="AG208" s="173" t="str">
        <f>+IFERROR(VLOOKUP(Q208,'Plan de Acción'!A:M,8,0),"")</f>
        <v/>
      </c>
    </row>
    <row r="209" spans="1:33" ht="30.75" hidden="1" thickBot="1" x14ac:dyDescent="0.3">
      <c r="A209" s="336"/>
      <c r="B209" s="339"/>
      <c r="C209" s="360"/>
      <c r="D209" s="29" t="s">
        <v>49</v>
      </c>
      <c r="E209" s="227"/>
      <c r="F209" s="45">
        <v>1</v>
      </c>
      <c r="G209" s="331"/>
      <c r="H209" s="208"/>
      <c r="I209" s="209"/>
      <c r="J209" s="209"/>
      <c r="K209" s="210"/>
      <c r="L209" s="333"/>
      <c r="M209" s="355"/>
      <c r="N209" s="354"/>
      <c r="O209" s="357"/>
      <c r="P209" s="171" t="s">
        <v>302</v>
      </c>
      <c r="Q209" s="171">
        <v>154</v>
      </c>
      <c r="R209" s="171" t="s">
        <v>452</v>
      </c>
      <c r="S209" s="171" t="s">
        <v>518</v>
      </c>
      <c r="T209" s="171" t="s">
        <v>469</v>
      </c>
      <c r="U209" s="171" t="str">
        <f t="shared" si="38"/>
        <v>3.2.3 Registro y análisis estádistico de Incidentes, Accidentes de Trabajo y Enfermedad Laboral</v>
      </c>
      <c r="V209" s="171">
        <f t="shared" si="39"/>
        <v>1</v>
      </c>
      <c r="W209" s="171">
        <f t="shared" si="40"/>
        <v>0</v>
      </c>
      <c r="X209" s="171"/>
      <c r="Y209" s="184" t="str">
        <f t="shared" si="37"/>
        <v/>
      </c>
      <c r="Z209" s="171"/>
      <c r="AA209" s="171"/>
      <c r="AB209" s="171"/>
      <c r="AC209" s="171" t="str">
        <f t="shared" si="41"/>
        <v/>
      </c>
      <c r="AD209" s="171" t="str">
        <f t="shared" si="42"/>
        <v/>
      </c>
      <c r="AE209" s="171" t="str">
        <f t="shared" si="43"/>
        <v/>
      </c>
      <c r="AF209" s="171" t="str">
        <f t="shared" si="44"/>
        <v/>
      </c>
      <c r="AG209" s="173" t="str">
        <f>+IFERROR(VLOOKUP(Q209,'Plan de Acción'!A:M,8,0),"")</f>
        <v/>
      </c>
    </row>
    <row r="210" spans="1:33" ht="15" hidden="1" customHeight="1" x14ac:dyDescent="0.25">
      <c r="A210" s="336"/>
      <c r="B210" s="339"/>
      <c r="C210" s="362" t="s">
        <v>59</v>
      </c>
      <c r="D210" s="30" t="s">
        <v>50</v>
      </c>
      <c r="E210" s="228"/>
      <c r="F210" s="44">
        <v>1</v>
      </c>
      <c r="G210" s="276">
        <v>6</v>
      </c>
      <c r="H210" s="202"/>
      <c r="I210" s="203"/>
      <c r="J210" s="203"/>
      <c r="K210" s="204"/>
      <c r="L210" s="393">
        <f>+COUNTA(J210:J215,H210:H215)*1</f>
        <v>0</v>
      </c>
      <c r="M210" s="353">
        <f>L210/G210</f>
        <v>0</v>
      </c>
      <c r="N210" s="354"/>
      <c r="O210" s="357"/>
      <c r="P210" s="171" t="s">
        <v>307</v>
      </c>
      <c r="Q210" s="171">
        <v>155</v>
      </c>
      <c r="R210" s="171" t="s">
        <v>452</v>
      </c>
      <c r="S210" s="171" t="s">
        <v>518</v>
      </c>
      <c r="T210" s="175" t="s">
        <v>470</v>
      </c>
      <c r="U210" s="171" t="str">
        <f t="shared" si="38"/>
        <v>3.3.1 Medición de la severidad de los AT y EL</v>
      </c>
      <c r="V210" s="171">
        <f t="shared" si="39"/>
        <v>1</v>
      </c>
      <c r="W210" s="171">
        <f t="shared" si="40"/>
        <v>0</v>
      </c>
      <c r="X210" s="171"/>
      <c r="Y210" s="184" t="str">
        <f t="shared" si="37"/>
        <v/>
      </c>
      <c r="Z210" s="171"/>
      <c r="AA210" s="171"/>
      <c r="AB210" s="171"/>
      <c r="AC210" s="171" t="str">
        <f t="shared" si="41"/>
        <v/>
      </c>
      <c r="AD210" s="171" t="str">
        <f t="shared" si="42"/>
        <v/>
      </c>
      <c r="AE210" s="171" t="str">
        <f t="shared" si="43"/>
        <v/>
      </c>
      <c r="AF210" s="171" t="str">
        <f t="shared" si="44"/>
        <v/>
      </c>
      <c r="AG210" s="173" t="str">
        <f>+IFERROR(VLOOKUP(Q210,'Plan de Acción'!A:M,8,0),"")</f>
        <v/>
      </c>
    </row>
    <row r="211" spans="1:33" ht="30" hidden="1" x14ac:dyDescent="0.25">
      <c r="A211" s="336"/>
      <c r="B211" s="339"/>
      <c r="C211" s="363"/>
      <c r="D211" s="26" t="s">
        <v>51</v>
      </c>
      <c r="E211" s="224"/>
      <c r="F211" s="46">
        <v>1</v>
      </c>
      <c r="G211" s="277"/>
      <c r="H211" s="205"/>
      <c r="I211" s="206"/>
      <c r="J211" s="206"/>
      <c r="K211" s="207"/>
      <c r="L211" s="394"/>
      <c r="M211" s="354"/>
      <c r="N211" s="354"/>
      <c r="O211" s="357"/>
      <c r="P211" s="171" t="s">
        <v>312</v>
      </c>
      <c r="Q211" s="171">
        <v>156</v>
      </c>
      <c r="R211" s="171" t="s">
        <v>452</v>
      </c>
      <c r="S211" s="171" t="s">
        <v>518</v>
      </c>
      <c r="T211" s="171" t="s">
        <v>470</v>
      </c>
      <c r="U211" s="171" t="str">
        <f t="shared" si="38"/>
        <v>3.3.2 Medición de la frecuencia de los incidentes, Accidentes de Trabajo y Enfermedad Laboral</v>
      </c>
      <c r="V211" s="171">
        <f t="shared" si="39"/>
        <v>1</v>
      </c>
      <c r="W211" s="171">
        <f t="shared" si="40"/>
        <v>0</v>
      </c>
      <c r="X211" s="171"/>
      <c r="Y211" s="184" t="str">
        <f t="shared" si="37"/>
        <v/>
      </c>
      <c r="Z211" s="171"/>
      <c r="AA211" s="171"/>
      <c r="AB211" s="171"/>
      <c r="AC211" s="171" t="str">
        <f t="shared" si="41"/>
        <v/>
      </c>
      <c r="AD211" s="171" t="str">
        <f t="shared" si="42"/>
        <v/>
      </c>
      <c r="AE211" s="171" t="str">
        <f t="shared" si="43"/>
        <v/>
      </c>
      <c r="AF211" s="171" t="str">
        <f t="shared" si="44"/>
        <v/>
      </c>
      <c r="AG211" s="173" t="str">
        <f>+IFERROR(VLOOKUP(Q211,'Plan de Acción'!A:M,8,0),"")</f>
        <v/>
      </c>
    </row>
    <row r="212" spans="1:33" ht="15" hidden="1" customHeight="1" x14ac:dyDescent="0.25">
      <c r="A212" s="336"/>
      <c r="B212" s="339"/>
      <c r="C212" s="363"/>
      <c r="D212" s="31" t="s">
        <v>52</v>
      </c>
      <c r="E212" s="229"/>
      <c r="F212" s="46">
        <v>1</v>
      </c>
      <c r="G212" s="277"/>
      <c r="H212" s="205"/>
      <c r="I212" s="206"/>
      <c r="J212" s="206"/>
      <c r="K212" s="207"/>
      <c r="L212" s="394"/>
      <c r="M212" s="354"/>
      <c r="N212" s="354"/>
      <c r="O212" s="357"/>
      <c r="P212" s="171" t="s">
        <v>316</v>
      </c>
      <c r="Q212" s="171">
        <v>157</v>
      </c>
      <c r="R212" s="171" t="s">
        <v>452</v>
      </c>
      <c r="S212" s="171" t="s">
        <v>518</v>
      </c>
      <c r="T212" s="171" t="s">
        <v>470</v>
      </c>
      <c r="U212" s="171" t="str">
        <f t="shared" si="38"/>
        <v>3.3.3 Medición de la Mortalidad de los AT y EL</v>
      </c>
      <c r="V212" s="171">
        <f t="shared" si="39"/>
        <v>1</v>
      </c>
      <c r="W212" s="171">
        <f t="shared" si="40"/>
        <v>0</v>
      </c>
      <c r="X212" s="171"/>
      <c r="Y212" s="184" t="str">
        <f t="shared" si="37"/>
        <v/>
      </c>
      <c r="Z212" s="171"/>
      <c r="AA212" s="171"/>
      <c r="AB212" s="171"/>
      <c r="AC212" s="171" t="str">
        <f t="shared" si="41"/>
        <v/>
      </c>
      <c r="AD212" s="171" t="str">
        <f t="shared" si="42"/>
        <v/>
      </c>
      <c r="AE212" s="171" t="str">
        <f t="shared" si="43"/>
        <v/>
      </c>
      <c r="AF212" s="171" t="str">
        <f t="shared" si="44"/>
        <v/>
      </c>
      <c r="AG212" s="173" t="str">
        <f>+IFERROR(VLOOKUP(Q212,'Plan de Acción'!A:M,8,0),"")</f>
        <v/>
      </c>
    </row>
    <row r="213" spans="1:33" ht="30" hidden="1" x14ac:dyDescent="0.25">
      <c r="A213" s="336"/>
      <c r="B213" s="339"/>
      <c r="C213" s="363"/>
      <c r="D213" s="26" t="s">
        <v>53</v>
      </c>
      <c r="E213" s="224"/>
      <c r="F213" s="46">
        <v>1</v>
      </c>
      <c r="G213" s="277"/>
      <c r="H213" s="205"/>
      <c r="I213" s="206"/>
      <c r="J213" s="206"/>
      <c r="K213" s="207"/>
      <c r="L213" s="394"/>
      <c r="M213" s="354"/>
      <c r="N213" s="354"/>
      <c r="O213" s="357"/>
      <c r="P213" s="171" t="s">
        <v>320</v>
      </c>
      <c r="Q213" s="171">
        <v>158</v>
      </c>
      <c r="R213" s="171" t="s">
        <v>452</v>
      </c>
      <c r="S213" s="171" t="s">
        <v>518</v>
      </c>
      <c r="T213" s="171" t="s">
        <v>470</v>
      </c>
      <c r="U213" s="171" t="str">
        <f t="shared" si="38"/>
        <v>3.3.4 Medición de la prevalencia de los incidentes, Accidentes de Trabajo y Enfermedad Laboral</v>
      </c>
      <c r="V213" s="171">
        <f t="shared" si="39"/>
        <v>1</v>
      </c>
      <c r="W213" s="171">
        <f t="shared" si="40"/>
        <v>0</v>
      </c>
      <c r="X213" s="171"/>
      <c r="Y213" s="184" t="str">
        <f t="shared" si="37"/>
        <v/>
      </c>
      <c r="Z213" s="171"/>
      <c r="AA213" s="171"/>
      <c r="AB213" s="171"/>
      <c r="AC213" s="171" t="str">
        <f t="shared" si="41"/>
        <v/>
      </c>
      <c r="AD213" s="171" t="str">
        <f t="shared" si="42"/>
        <v/>
      </c>
      <c r="AE213" s="171" t="str">
        <f t="shared" si="43"/>
        <v/>
      </c>
      <c r="AF213" s="171" t="str">
        <f t="shared" si="44"/>
        <v/>
      </c>
      <c r="AG213" s="173" t="str">
        <f>+IFERROR(VLOOKUP(Q213,'Plan de Acción'!A:M,8,0),"")</f>
        <v/>
      </c>
    </row>
    <row r="214" spans="1:33" ht="30" hidden="1" x14ac:dyDescent="0.25">
      <c r="A214" s="336"/>
      <c r="B214" s="339"/>
      <c r="C214" s="363"/>
      <c r="D214" s="26" t="s">
        <v>57</v>
      </c>
      <c r="E214" s="224"/>
      <c r="F214" s="46">
        <v>1</v>
      </c>
      <c r="G214" s="277"/>
      <c r="H214" s="205"/>
      <c r="I214" s="206"/>
      <c r="J214" s="206"/>
      <c r="K214" s="207"/>
      <c r="L214" s="394"/>
      <c r="M214" s="354"/>
      <c r="N214" s="354"/>
      <c r="O214" s="357"/>
      <c r="P214" s="171" t="s">
        <v>324</v>
      </c>
      <c r="Q214" s="171">
        <v>159</v>
      </c>
      <c r="R214" s="171" t="s">
        <v>452</v>
      </c>
      <c r="S214" s="171" t="s">
        <v>518</v>
      </c>
      <c r="T214" s="171" t="s">
        <v>470</v>
      </c>
      <c r="U214" s="171" t="str">
        <f t="shared" si="38"/>
        <v>3.3.5 Medición de la incidencia de los incidentes, Accidentes de Trabajo y Enfermedad Laboral</v>
      </c>
      <c r="V214" s="171">
        <f t="shared" si="39"/>
        <v>1</v>
      </c>
      <c r="W214" s="171">
        <f t="shared" si="40"/>
        <v>0</v>
      </c>
      <c r="X214" s="171"/>
      <c r="Y214" s="184" t="str">
        <f t="shared" si="37"/>
        <v/>
      </c>
      <c r="Z214" s="171"/>
      <c r="AA214" s="171"/>
      <c r="AB214" s="171"/>
      <c r="AC214" s="171" t="str">
        <f t="shared" si="41"/>
        <v/>
      </c>
      <c r="AD214" s="171" t="str">
        <f t="shared" si="42"/>
        <v/>
      </c>
      <c r="AE214" s="171" t="str">
        <f t="shared" si="43"/>
        <v/>
      </c>
      <c r="AF214" s="171" t="str">
        <f t="shared" si="44"/>
        <v/>
      </c>
      <c r="AG214" s="173" t="str">
        <f>+IFERROR(VLOOKUP(Q214,'Plan de Acción'!A:M,8,0),"")</f>
        <v/>
      </c>
    </row>
    <row r="215" spans="1:33" ht="30.75" hidden="1" thickBot="1" x14ac:dyDescent="0.3">
      <c r="A215" s="336"/>
      <c r="B215" s="340"/>
      <c r="C215" s="364"/>
      <c r="D215" s="29" t="s">
        <v>58</v>
      </c>
      <c r="E215" s="227"/>
      <c r="F215" s="45">
        <v>1</v>
      </c>
      <c r="G215" s="278"/>
      <c r="H215" s="208"/>
      <c r="I215" s="209"/>
      <c r="J215" s="209"/>
      <c r="K215" s="210"/>
      <c r="L215" s="394"/>
      <c r="M215" s="355"/>
      <c r="N215" s="355"/>
      <c r="O215" s="357"/>
      <c r="P215" s="171" t="s">
        <v>328</v>
      </c>
      <c r="Q215" s="171">
        <v>160</v>
      </c>
      <c r="R215" s="171" t="s">
        <v>452</v>
      </c>
      <c r="S215" s="171" t="s">
        <v>518</v>
      </c>
      <c r="T215" s="171" t="s">
        <v>470</v>
      </c>
      <c r="U215" s="171" t="str">
        <f t="shared" si="38"/>
        <v>3.3.6 Medición del ausentismo de los incidentes, Accidentes de Trabajo y Enfermedad Laboral</v>
      </c>
      <c r="V215" s="171">
        <f t="shared" si="39"/>
        <v>1</v>
      </c>
      <c r="W215" s="171">
        <f t="shared" si="40"/>
        <v>0</v>
      </c>
      <c r="X215" s="171"/>
      <c r="Y215" s="184" t="str">
        <f t="shared" si="37"/>
        <v/>
      </c>
      <c r="Z215" s="171"/>
      <c r="AA215" s="171"/>
      <c r="AB215" s="171"/>
      <c r="AC215" s="171" t="str">
        <f t="shared" si="41"/>
        <v/>
      </c>
      <c r="AD215" s="171" t="str">
        <f t="shared" si="42"/>
        <v/>
      </c>
      <c r="AE215" s="171" t="str">
        <f t="shared" si="43"/>
        <v/>
      </c>
      <c r="AF215" s="171" t="str">
        <f t="shared" si="44"/>
        <v/>
      </c>
      <c r="AG215" s="173" t="str">
        <f>+IFERROR(VLOOKUP(Q215,'Plan de Acción'!A:M,8,0),"")</f>
        <v/>
      </c>
    </row>
    <row r="216" spans="1:33" ht="30" hidden="1" x14ac:dyDescent="0.25">
      <c r="A216" s="336"/>
      <c r="B216" s="264" t="s">
        <v>101</v>
      </c>
      <c r="C216" s="299" t="s">
        <v>64</v>
      </c>
      <c r="D216" s="18" t="s">
        <v>60</v>
      </c>
      <c r="E216" s="230"/>
      <c r="F216" s="41">
        <v>4</v>
      </c>
      <c r="G216" s="330">
        <v>15</v>
      </c>
      <c r="H216" s="201"/>
      <c r="I216" s="188"/>
      <c r="J216" s="188"/>
      <c r="K216" s="189"/>
      <c r="L216" s="332">
        <f>+COUNTA(J218,H218)*3+COUNTA(H216:H217,H219)*4+COUNTA(J216:J217,J219)*4</f>
        <v>0</v>
      </c>
      <c r="M216" s="344">
        <f>L216/G216</f>
        <v>0</v>
      </c>
      <c r="N216" s="344">
        <f>(L216+L220)/(G216+G220)</f>
        <v>0</v>
      </c>
      <c r="O216" s="357"/>
      <c r="P216" s="171" t="s">
        <v>334</v>
      </c>
      <c r="Q216" s="171">
        <v>161</v>
      </c>
      <c r="R216" s="171" t="s">
        <v>452</v>
      </c>
      <c r="S216" s="171" t="s">
        <v>519</v>
      </c>
      <c r="T216" s="171" t="s">
        <v>471</v>
      </c>
      <c r="U216" s="171" t="str">
        <f t="shared" si="38"/>
        <v>4.1.1 Metodología para la identificación, evaluación y valoración de peligros</v>
      </c>
      <c r="V216" s="171">
        <f t="shared" si="39"/>
        <v>4</v>
      </c>
      <c r="W216" s="171">
        <f t="shared" si="40"/>
        <v>0</v>
      </c>
      <c r="X216" s="171"/>
      <c r="Y216" s="184" t="str">
        <f t="shared" si="37"/>
        <v/>
      </c>
      <c r="Z216" s="171"/>
      <c r="AA216" s="171"/>
      <c r="AB216" s="171"/>
      <c r="AC216" s="171" t="str">
        <f t="shared" si="41"/>
        <v/>
      </c>
      <c r="AD216" s="171" t="str">
        <f t="shared" si="42"/>
        <v/>
      </c>
      <c r="AE216" s="171" t="str">
        <f t="shared" si="43"/>
        <v/>
      </c>
      <c r="AF216" s="171" t="str">
        <f t="shared" si="44"/>
        <v/>
      </c>
      <c r="AG216" s="173" t="str">
        <f>+IFERROR(VLOOKUP(Q216,'Plan de Acción'!A:M,8,0),"")</f>
        <v/>
      </c>
    </row>
    <row r="217" spans="1:33" ht="30" hidden="1" x14ac:dyDescent="0.25">
      <c r="A217" s="336"/>
      <c r="B217" s="265"/>
      <c r="C217" s="274"/>
      <c r="D217" s="4" t="s">
        <v>61</v>
      </c>
      <c r="E217" s="219"/>
      <c r="F217" s="42">
        <v>4</v>
      </c>
      <c r="G217" s="334"/>
      <c r="H217" s="199"/>
      <c r="I217" s="191"/>
      <c r="J217" s="191"/>
      <c r="K217" s="192"/>
      <c r="L217" s="361"/>
      <c r="M217" s="345"/>
      <c r="N217" s="345"/>
      <c r="O217" s="357"/>
      <c r="P217" s="171" t="s">
        <v>339</v>
      </c>
      <c r="Q217" s="171">
        <v>162</v>
      </c>
      <c r="R217" s="171" t="s">
        <v>452</v>
      </c>
      <c r="S217" s="171" t="s">
        <v>519</v>
      </c>
      <c r="T217" s="171" t="s">
        <v>471</v>
      </c>
      <c r="U217" s="171" t="str">
        <f t="shared" si="38"/>
        <v>4.1.2 Identificación de peligros con participación de todos los niveles de la organización</v>
      </c>
      <c r="V217" s="171">
        <f t="shared" si="39"/>
        <v>4</v>
      </c>
      <c r="W217" s="171">
        <f t="shared" si="40"/>
        <v>0</v>
      </c>
      <c r="X217" s="171"/>
      <c r="Y217" s="184" t="str">
        <f t="shared" si="37"/>
        <v/>
      </c>
      <c r="Z217" s="171"/>
      <c r="AA217" s="171"/>
      <c r="AB217" s="171"/>
      <c r="AC217" s="171" t="str">
        <f t="shared" si="41"/>
        <v/>
      </c>
      <c r="AD217" s="171" t="str">
        <f t="shared" si="42"/>
        <v/>
      </c>
      <c r="AE217" s="171" t="str">
        <f t="shared" si="43"/>
        <v/>
      </c>
      <c r="AF217" s="171" t="str">
        <f t="shared" si="44"/>
        <v/>
      </c>
      <c r="AG217" s="173" t="str">
        <f>+IFERROR(VLOOKUP(Q217,'Plan de Acción'!A:M,8,0),"")</f>
        <v/>
      </c>
    </row>
    <row r="218" spans="1:33" ht="30" hidden="1" x14ac:dyDescent="0.25">
      <c r="A218" s="336"/>
      <c r="B218" s="265"/>
      <c r="C218" s="274"/>
      <c r="D218" s="4" t="s">
        <v>62</v>
      </c>
      <c r="E218" s="219"/>
      <c r="F218" s="42">
        <v>3</v>
      </c>
      <c r="G218" s="334"/>
      <c r="H218" s="199"/>
      <c r="I218" s="191"/>
      <c r="J218" s="191"/>
      <c r="K218" s="192"/>
      <c r="L218" s="361"/>
      <c r="M218" s="345"/>
      <c r="N218" s="345"/>
      <c r="O218" s="357"/>
      <c r="P218" s="171" t="s">
        <v>344</v>
      </c>
      <c r="Q218" s="171">
        <v>163</v>
      </c>
      <c r="R218" s="171" t="s">
        <v>452</v>
      </c>
      <c r="S218" s="171" t="s">
        <v>519</v>
      </c>
      <c r="T218" s="171" t="s">
        <v>471</v>
      </c>
      <c r="U218" s="171" t="str">
        <f t="shared" si="38"/>
        <v>4.1.3 Identificación y priorización de la naturaleza de los peligros (Metodología adicional, cancerígenos y otros)</v>
      </c>
      <c r="V218" s="171">
        <f t="shared" si="39"/>
        <v>3</v>
      </c>
      <c r="W218" s="171">
        <f t="shared" si="40"/>
        <v>0</v>
      </c>
      <c r="X218" s="171"/>
      <c r="Y218" s="184" t="str">
        <f t="shared" si="37"/>
        <v/>
      </c>
      <c r="Z218" s="171"/>
      <c r="AA218" s="171"/>
      <c r="AB218" s="171"/>
      <c r="AC218" s="171" t="str">
        <f t="shared" si="41"/>
        <v/>
      </c>
      <c r="AD218" s="171" t="str">
        <f t="shared" si="42"/>
        <v/>
      </c>
      <c r="AE218" s="171" t="str">
        <f t="shared" si="43"/>
        <v/>
      </c>
      <c r="AF218" s="171" t="str">
        <f t="shared" si="44"/>
        <v/>
      </c>
      <c r="AG218" s="173" t="str">
        <f>+IFERROR(VLOOKUP(Q218,'Plan de Acción'!A:M,8,0),"")</f>
        <v/>
      </c>
    </row>
    <row r="219" spans="1:33" ht="22.5" hidden="1" customHeight="1" thickBot="1" x14ac:dyDescent="0.3">
      <c r="A219" s="336"/>
      <c r="B219" s="265"/>
      <c r="C219" s="275"/>
      <c r="D219" s="37" t="s">
        <v>63</v>
      </c>
      <c r="E219" s="231"/>
      <c r="F219" s="43">
        <v>4</v>
      </c>
      <c r="G219" s="331"/>
      <c r="H219" s="200"/>
      <c r="I219" s="194"/>
      <c r="J219" s="194"/>
      <c r="K219" s="195"/>
      <c r="L219" s="333"/>
      <c r="M219" s="346"/>
      <c r="N219" s="345"/>
      <c r="O219" s="357"/>
      <c r="P219" s="171" t="s">
        <v>349</v>
      </c>
      <c r="Q219" s="171">
        <v>164</v>
      </c>
      <c r="R219" s="171" t="s">
        <v>452</v>
      </c>
      <c r="S219" s="171" t="s">
        <v>519</v>
      </c>
      <c r="T219" s="171" t="s">
        <v>471</v>
      </c>
      <c r="U219" s="171" t="str">
        <f t="shared" si="38"/>
        <v>4.1.4 Realización mediciones ambientales, químicos, físicos y biológicos</v>
      </c>
      <c r="V219" s="171">
        <f t="shared" si="39"/>
        <v>4</v>
      </c>
      <c r="W219" s="171">
        <f t="shared" si="40"/>
        <v>0</v>
      </c>
      <c r="X219" s="171"/>
      <c r="Y219" s="184" t="str">
        <f t="shared" si="37"/>
        <v/>
      </c>
      <c r="Z219" s="171"/>
      <c r="AA219" s="171"/>
      <c r="AB219" s="171"/>
      <c r="AC219" s="171" t="str">
        <f t="shared" si="41"/>
        <v/>
      </c>
      <c r="AD219" s="171" t="str">
        <f t="shared" si="42"/>
        <v/>
      </c>
      <c r="AE219" s="171" t="str">
        <f t="shared" si="43"/>
        <v/>
      </c>
      <c r="AF219" s="171" t="str">
        <f t="shared" si="44"/>
        <v/>
      </c>
      <c r="AG219" s="173" t="str">
        <f>+IFERROR(VLOOKUP(Q219,'Plan de Acción'!A:M,8,0),"")</f>
        <v/>
      </c>
    </row>
    <row r="220" spans="1:33" ht="15" hidden="1" customHeight="1" x14ac:dyDescent="0.25">
      <c r="A220" s="336"/>
      <c r="B220" s="265"/>
      <c r="C220" s="350" t="s">
        <v>91</v>
      </c>
      <c r="D220" s="18" t="s">
        <v>90</v>
      </c>
      <c r="E220" s="230"/>
      <c r="F220" s="41">
        <v>2.5</v>
      </c>
      <c r="G220" s="330">
        <v>15</v>
      </c>
      <c r="H220" s="201"/>
      <c r="I220" s="188"/>
      <c r="J220" s="188"/>
      <c r="K220" s="189"/>
      <c r="L220" s="332">
        <f>+COUNTA(J220:J225,H220:H225)*2.5</f>
        <v>0</v>
      </c>
      <c r="M220" s="368">
        <f>L220/G220</f>
        <v>0</v>
      </c>
      <c r="N220" s="345"/>
      <c r="O220" s="357"/>
      <c r="P220" s="171" t="s">
        <v>355</v>
      </c>
      <c r="Q220" s="171">
        <v>165</v>
      </c>
      <c r="R220" s="171" t="s">
        <v>452</v>
      </c>
      <c r="S220" s="171" t="s">
        <v>519</v>
      </c>
      <c r="T220" s="171" t="s">
        <v>91</v>
      </c>
      <c r="U220" s="171" t="str">
        <f t="shared" si="38"/>
        <v>4.2.1 Se implementan medidas de prevención y control / peligros</v>
      </c>
      <c r="V220" s="171">
        <f t="shared" si="39"/>
        <v>2.5</v>
      </c>
      <c r="W220" s="171">
        <f t="shared" si="40"/>
        <v>0</v>
      </c>
      <c r="X220" s="171"/>
      <c r="Y220" s="184" t="str">
        <f t="shared" si="37"/>
        <v/>
      </c>
      <c r="Z220" s="171"/>
      <c r="AA220" s="171"/>
      <c r="AB220" s="171"/>
      <c r="AC220" s="171" t="str">
        <f t="shared" si="41"/>
        <v/>
      </c>
      <c r="AD220" s="171" t="str">
        <f t="shared" si="42"/>
        <v/>
      </c>
      <c r="AE220" s="171" t="str">
        <f t="shared" si="43"/>
        <v/>
      </c>
      <c r="AF220" s="171" t="str">
        <f t="shared" si="44"/>
        <v/>
      </c>
      <c r="AG220" s="173" t="str">
        <f>+IFERROR(VLOOKUP(Q220,'Plan de Acción'!A:M,8,0),"")</f>
        <v/>
      </c>
    </row>
    <row r="221" spans="1:33" ht="15" hidden="1" customHeight="1" x14ac:dyDescent="0.25">
      <c r="A221" s="336"/>
      <c r="B221" s="265"/>
      <c r="C221" s="351"/>
      <c r="D221" s="4" t="s">
        <v>85</v>
      </c>
      <c r="E221" s="219"/>
      <c r="F221" s="42">
        <v>2.5</v>
      </c>
      <c r="G221" s="334"/>
      <c r="H221" s="199"/>
      <c r="I221" s="191"/>
      <c r="J221" s="191"/>
      <c r="K221" s="192"/>
      <c r="L221" s="361"/>
      <c r="M221" s="369"/>
      <c r="N221" s="345"/>
      <c r="O221" s="357"/>
      <c r="P221" s="171" t="s">
        <v>358</v>
      </c>
      <c r="Q221" s="171">
        <v>166</v>
      </c>
      <c r="R221" s="171" t="s">
        <v>452</v>
      </c>
      <c r="S221" s="171" t="s">
        <v>519</v>
      </c>
      <c r="T221" s="171" t="s">
        <v>91</v>
      </c>
      <c r="U221" s="171" t="str">
        <f t="shared" si="38"/>
        <v>4.2.2 Se verifica aplicación de las medidas prevención y control</v>
      </c>
      <c r="V221" s="171">
        <f t="shared" si="39"/>
        <v>2.5</v>
      </c>
      <c r="W221" s="171">
        <f t="shared" si="40"/>
        <v>0</v>
      </c>
      <c r="X221" s="171"/>
      <c r="Y221" s="184" t="str">
        <f t="shared" si="37"/>
        <v/>
      </c>
      <c r="Z221" s="171"/>
      <c r="AA221" s="171"/>
      <c r="AB221" s="171"/>
      <c r="AC221" s="171" t="str">
        <f t="shared" si="41"/>
        <v/>
      </c>
      <c r="AD221" s="171" t="str">
        <f t="shared" si="42"/>
        <v/>
      </c>
      <c r="AE221" s="171" t="str">
        <f t="shared" si="43"/>
        <v/>
      </c>
      <c r="AF221" s="171" t="str">
        <f t="shared" si="44"/>
        <v/>
      </c>
      <c r="AG221" s="173" t="str">
        <f>+IFERROR(VLOOKUP(Q221,'Plan de Acción'!A:M,8,0),"")</f>
        <v/>
      </c>
    </row>
    <row r="222" spans="1:33" ht="15" hidden="1" customHeight="1" x14ac:dyDescent="0.25">
      <c r="A222" s="336"/>
      <c r="B222" s="265"/>
      <c r="C222" s="351"/>
      <c r="D222" s="4" t="s">
        <v>86</v>
      </c>
      <c r="E222" s="219"/>
      <c r="F222" s="42">
        <v>2.5</v>
      </c>
      <c r="G222" s="334"/>
      <c r="H222" s="199"/>
      <c r="I222" s="191"/>
      <c r="J222" s="191"/>
      <c r="K222" s="192"/>
      <c r="L222" s="361"/>
      <c r="M222" s="369"/>
      <c r="N222" s="345"/>
      <c r="O222" s="357"/>
      <c r="P222" s="171" t="s">
        <v>363</v>
      </c>
      <c r="Q222" s="171">
        <v>167</v>
      </c>
      <c r="R222" s="171" t="s">
        <v>452</v>
      </c>
      <c r="S222" s="171" t="s">
        <v>519</v>
      </c>
      <c r="T222" s="171" t="s">
        <v>91</v>
      </c>
      <c r="U222" s="171" t="str">
        <f t="shared" si="38"/>
        <v>4.2.3 Hay procedimientos, instructivos, fichas, protocolos</v>
      </c>
      <c r="V222" s="171">
        <f t="shared" si="39"/>
        <v>2.5</v>
      </c>
      <c r="W222" s="171">
        <f t="shared" si="40"/>
        <v>0</v>
      </c>
      <c r="X222" s="171"/>
      <c r="Y222" s="184" t="str">
        <f t="shared" si="37"/>
        <v/>
      </c>
      <c r="Z222" s="171"/>
      <c r="AA222" s="171"/>
      <c r="AB222" s="171"/>
      <c r="AC222" s="171" t="str">
        <f t="shared" si="41"/>
        <v/>
      </c>
      <c r="AD222" s="171" t="str">
        <f t="shared" si="42"/>
        <v/>
      </c>
      <c r="AE222" s="171" t="str">
        <f t="shared" si="43"/>
        <v/>
      </c>
      <c r="AF222" s="171" t="str">
        <f t="shared" si="44"/>
        <v/>
      </c>
      <c r="AG222" s="173" t="str">
        <f>+IFERROR(VLOOKUP(Q222,'Plan de Acción'!A:M,8,0),"")</f>
        <v/>
      </c>
    </row>
    <row r="223" spans="1:33" ht="15.75" hidden="1" customHeight="1" x14ac:dyDescent="0.25">
      <c r="A223" s="336"/>
      <c r="B223" s="265"/>
      <c r="C223" s="351"/>
      <c r="D223" s="4" t="s">
        <v>87</v>
      </c>
      <c r="E223" s="219"/>
      <c r="F223" s="42">
        <v>2.5</v>
      </c>
      <c r="G223" s="334"/>
      <c r="H223" s="199"/>
      <c r="I223" s="191"/>
      <c r="J223" s="191"/>
      <c r="K223" s="192"/>
      <c r="L223" s="361"/>
      <c r="M223" s="369"/>
      <c r="N223" s="345"/>
      <c r="O223" s="357"/>
      <c r="P223" s="171" t="s">
        <v>369</v>
      </c>
      <c r="Q223" s="171">
        <v>168</v>
      </c>
      <c r="R223" s="171" t="s">
        <v>452</v>
      </c>
      <c r="S223" s="171" t="s">
        <v>519</v>
      </c>
      <c r="T223" s="171" t="s">
        <v>91</v>
      </c>
      <c r="U223" s="171" t="str">
        <f t="shared" si="38"/>
        <v>4.2.4 Inspección con el COPASST o Vigia</v>
      </c>
      <c r="V223" s="171">
        <f t="shared" si="39"/>
        <v>2.5</v>
      </c>
      <c r="W223" s="171">
        <f t="shared" si="40"/>
        <v>0</v>
      </c>
      <c r="X223" s="171"/>
      <c r="Y223" s="184" t="str">
        <f t="shared" si="37"/>
        <v/>
      </c>
      <c r="Z223" s="171"/>
      <c r="AA223" s="171"/>
      <c r="AB223" s="171"/>
      <c r="AC223" s="171" t="str">
        <f t="shared" si="41"/>
        <v/>
      </c>
      <c r="AD223" s="171" t="str">
        <f t="shared" si="42"/>
        <v/>
      </c>
      <c r="AE223" s="171" t="str">
        <f t="shared" si="43"/>
        <v/>
      </c>
      <c r="AF223" s="171" t="str">
        <f t="shared" si="44"/>
        <v/>
      </c>
      <c r="AG223" s="173" t="str">
        <f>+IFERROR(VLOOKUP(Q223,'Plan de Acción'!A:M,8,0),"")</f>
        <v/>
      </c>
    </row>
    <row r="224" spans="1:33" ht="30" hidden="1" x14ac:dyDescent="0.25">
      <c r="A224" s="336"/>
      <c r="B224" s="265"/>
      <c r="C224" s="351"/>
      <c r="D224" s="4" t="s">
        <v>88</v>
      </c>
      <c r="E224" s="219"/>
      <c r="F224" s="42">
        <v>2.5</v>
      </c>
      <c r="G224" s="334"/>
      <c r="H224" s="199"/>
      <c r="I224" s="191"/>
      <c r="J224" s="191"/>
      <c r="K224" s="192"/>
      <c r="L224" s="361"/>
      <c r="M224" s="369"/>
      <c r="N224" s="345"/>
      <c r="O224" s="357"/>
      <c r="P224" s="171" t="s">
        <v>374</v>
      </c>
      <c r="Q224" s="171">
        <v>169</v>
      </c>
      <c r="R224" s="171" t="s">
        <v>452</v>
      </c>
      <c r="S224" s="171" t="s">
        <v>519</v>
      </c>
      <c r="T224" s="171" t="s">
        <v>91</v>
      </c>
      <c r="U224" s="171" t="str">
        <f t="shared" si="38"/>
        <v>4.2.5 Mantenimiento periódico de instalaciones, equipos, máquinas, herramientas.</v>
      </c>
      <c r="V224" s="171">
        <f t="shared" si="39"/>
        <v>2.5</v>
      </c>
      <c r="W224" s="171">
        <f t="shared" si="40"/>
        <v>0</v>
      </c>
      <c r="X224" s="171"/>
      <c r="Y224" s="184" t="str">
        <f t="shared" si="37"/>
        <v/>
      </c>
      <c r="Z224" s="171"/>
      <c r="AA224" s="171"/>
      <c r="AB224" s="171"/>
      <c r="AC224" s="171" t="str">
        <f t="shared" si="41"/>
        <v/>
      </c>
      <c r="AD224" s="171" t="str">
        <f t="shared" si="42"/>
        <v/>
      </c>
      <c r="AE224" s="171" t="str">
        <f t="shared" si="43"/>
        <v/>
      </c>
      <c r="AF224" s="171" t="str">
        <f t="shared" si="44"/>
        <v/>
      </c>
      <c r="AG224" s="173" t="str">
        <f>+IFERROR(VLOOKUP(Q224,'Plan de Acción'!A:M,8,0),"")</f>
        <v/>
      </c>
    </row>
    <row r="225" spans="1:35" ht="30.75" hidden="1" thickBot="1" x14ac:dyDescent="0.3">
      <c r="A225" s="336"/>
      <c r="B225" s="266"/>
      <c r="C225" s="352"/>
      <c r="D225" s="19" t="s">
        <v>89</v>
      </c>
      <c r="E225" s="232"/>
      <c r="F225" s="43">
        <v>2.5</v>
      </c>
      <c r="G225" s="331"/>
      <c r="H225" s="200"/>
      <c r="I225" s="194"/>
      <c r="J225" s="194"/>
      <c r="K225" s="195"/>
      <c r="L225" s="333"/>
      <c r="M225" s="370"/>
      <c r="N225" s="346"/>
      <c r="O225" s="357"/>
      <c r="P225" s="171" t="s">
        <v>378</v>
      </c>
      <c r="Q225" s="171">
        <v>170</v>
      </c>
      <c r="R225" s="171" t="s">
        <v>452</v>
      </c>
      <c r="S225" s="171" t="s">
        <v>519</v>
      </c>
      <c r="T225" s="171" t="s">
        <v>91</v>
      </c>
      <c r="U225" s="171" t="str">
        <f t="shared" si="38"/>
        <v>4.2.6 Entrega de Elementos de Protección Personal - EPP, se verifica con contratista y subcontratistas</v>
      </c>
      <c r="V225" s="171">
        <f t="shared" si="39"/>
        <v>2.5</v>
      </c>
      <c r="W225" s="171">
        <f t="shared" si="40"/>
        <v>0</v>
      </c>
      <c r="X225" s="171"/>
      <c r="Y225" s="184" t="str">
        <f t="shared" si="37"/>
        <v/>
      </c>
      <c r="Z225" s="171"/>
      <c r="AA225" s="171"/>
      <c r="AB225" s="171"/>
      <c r="AC225" s="171" t="str">
        <f t="shared" si="41"/>
        <v/>
      </c>
      <c r="AD225" s="171" t="str">
        <f t="shared" si="42"/>
        <v/>
      </c>
      <c r="AE225" s="171" t="str">
        <f t="shared" si="43"/>
        <v/>
      </c>
      <c r="AF225" s="171" t="str">
        <f t="shared" si="44"/>
        <v/>
      </c>
      <c r="AG225" s="173" t="str">
        <f>+IFERROR(VLOOKUP(Q225,'Plan de Acción'!A:M,8,0),"")</f>
        <v/>
      </c>
    </row>
    <row r="226" spans="1:35" ht="32.25" hidden="1" customHeight="1" x14ac:dyDescent="0.25">
      <c r="A226" s="336"/>
      <c r="B226" s="326" t="s">
        <v>102</v>
      </c>
      <c r="C226" s="328" t="s">
        <v>67</v>
      </c>
      <c r="D226" s="25" t="s">
        <v>65</v>
      </c>
      <c r="E226" s="223"/>
      <c r="F226" s="44">
        <v>5</v>
      </c>
      <c r="G226" s="330">
        <v>10</v>
      </c>
      <c r="H226" s="202"/>
      <c r="I226" s="203"/>
      <c r="J226" s="203"/>
      <c r="K226" s="204"/>
      <c r="L226" s="332">
        <f>+COUNTA(J226:J227,H226:H227)*5</f>
        <v>0</v>
      </c>
      <c r="M226" s="344">
        <f>L226/G226</f>
        <v>0</v>
      </c>
      <c r="N226" s="344">
        <f>L226/G226</f>
        <v>0</v>
      </c>
      <c r="O226" s="357"/>
      <c r="P226" s="171" t="s">
        <v>384</v>
      </c>
      <c r="Q226" s="171">
        <v>171</v>
      </c>
      <c r="R226" s="171" t="s">
        <v>452</v>
      </c>
      <c r="S226" s="171" t="s">
        <v>520</v>
      </c>
      <c r="T226" s="171" t="s">
        <v>472</v>
      </c>
      <c r="U226" s="171" t="str">
        <f t="shared" si="38"/>
        <v>5.1.1 Se cuenta con el Plan de Prevención y Prevención ante Emergencias</v>
      </c>
      <c r="V226" s="171">
        <f t="shared" si="39"/>
        <v>5</v>
      </c>
      <c r="W226" s="171">
        <f t="shared" si="40"/>
        <v>0</v>
      </c>
      <c r="X226" s="171"/>
      <c r="Y226" s="184" t="str">
        <f t="shared" si="37"/>
        <v/>
      </c>
      <c r="Z226" s="171"/>
      <c r="AA226" s="171"/>
      <c r="AB226" s="171"/>
      <c r="AC226" s="171" t="str">
        <f t="shared" si="41"/>
        <v/>
      </c>
      <c r="AD226" s="171" t="str">
        <f t="shared" si="42"/>
        <v/>
      </c>
      <c r="AE226" s="171" t="str">
        <f t="shared" si="43"/>
        <v/>
      </c>
      <c r="AF226" s="171" t="str">
        <f t="shared" si="44"/>
        <v/>
      </c>
      <c r="AG226" s="173" t="str">
        <f>+IFERROR(VLOOKUP(Q226,'Plan de Acción'!A:M,8,0),"")</f>
        <v/>
      </c>
    </row>
    <row r="227" spans="1:35" ht="30" hidden="1" customHeight="1" thickBot="1" x14ac:dyDescent="0.3">
      <c r="A227" s="337"/>
      <c r="B227" s="327"/>
      <c r="C227" s="329"/>
      <c r="D227" s="32" t="s">
        <v>66</v>
      </c>
      <c r="E227" s="233"/>
      <c r="F227" s="45">
        <v>5</v>
      </c>
      <c r="G227" s="331"/>
      <c r="H227" s="208"/>
      <c r="I227" s="209"/>
      <c r="J227" s="211"/>
      <c r="K227" s="210"/>
      <c r="L227" s="333"/>
      <c r="M227" s="346"/>
      <c r="N227" s="346"/>
      <c r="O227" s="358"/>
      <c r="P227" s="171" t="s">
        <v>389</v>
      </c>
      <c r="Q227" s="171">
        <v>172</v>
      </c>
      <c r="R227" s="171" t="s">
        <v>452</v>
      </c>
      <c r="S227" s="171" t="s">
        <v>520</v>
      </c>
      <c r="T227" s="171" t="s">
        <v>472</v>
      </c>
      <c r="U227" s="171" t="str">
        <f t="shared" si="38"/>
        <v>5.1.2 Brigada de prevención, conformada y dotada</v>
      </c>
      <c r="V227" s="171">
        <f t="shared" si="39"/>
        <v>5</v>
      </c>
      <c r="W227" s="171">
        <f t="shared" si="40"/>
        <v>0</v>
      </c>
      <c r="X227" s="176">
        <f>+SUM(W198:W227)/SUM(V198:V227)</f>
        <v>0</v>
      </c>
      <c r="Y227" s="184" t="str">
        <f t="shared" si="37"/>
        <v/>
      </c>
      <c r="Z227" s="176">
        <f>+IF(SUM(W198:W227)/SUM(V198:V227)&lt;=60%,SUM(W198:W227)/SUM(V198:V227),"-")</f>
        <v>0</v>
      </c>
      <c r="AA227" s="176" t="str">
        <f>+IF(SUM(W198:W227)/SUM(V198:V227)&gt;85%,SUM(W198:W227)/SUM(V198:V227),"-")</f>
        <v>-</v>
      </c>
      <c r="AB227" s="176" t="str">
        <f>+IF(AND(Z227="-",AA227="-"),SUM(W198:W227)/SUM(V198:V227),"-")</f>
        <v>-</v>
      </c>
      <c r="AC227" s="171" t="str">
        <f t="shared" si="41"/>
        <v/>
      </c>
      <c r="AD227" s="171" t="str">
        <f t="shared" si="42"/>
        <v/>
      </c>
      <c r="AE227" s="171" t="str">
        <f t="shared" si="43"/>
        <v/>
      </c>
      <c r="AF227" s="171" t="str">
        <f t="shared" si="44"/>
        <v/>
      </c>
      <c r="AG227" s="173" t="str">
        <f>+IFERROR(VLOOKUP(Q227,'Plan de Acción'!A:M,8,0),"")</f>
        <v/>
      </c>
    </row>
    <row r="228" spans="1:35" ht="15" hidden="1" customHeight="1" x14ac:dyDescent="0.25">
      <c r="A228" s="338" t="s">
        <v>107</v>
      </c>
      <c r="B228" s="347" t="s">
        <v>103</v>
      </c>
      <c r="C228" s="350" t="s">
        <v>72</v>
      </c>
      <c r="D228" s="18" t="s">
        <v>68</v>
      </c>
      <c r="E228" s="230"/>
      <c r="F228" s="41">
        <v>1.25</v>
      </c>
      <c r="G228" s="276">
        <v>5</v>
      </c>
      <c r="H228" s="201"/>
      <c r="I228" s="188"/>
      <c r="J228" s="188"/>
      <c r="K228" s="189"/>
      <c r="L228" s="310">
        <f>+COUNTA(J228:J231,H228:H231)*1.25</f>
        <v>0</v>
      </c>
      <c r="M228" s="344">
        <f>L228/G228</f>
        <v>0</v>
      </c>
      <c r="N228" s="344">
        <f>L228/G228</f>
        <v>0</v>
      </c>
      <c r="O228" s="290">
        <f>L228/G228</f>
        <v>0</v>
      </c>
      <c r="P228" s="171" t="s">
        <v>397</v>
      </c>
      <c r="Q228" s="171">
        <v>173</v>
      </c>
      <c r="R228" s="171" t="s">
        <v>453</v>
      </c>
      <c r="S228" s="171" t="s">
        <v>521</v>
      </c>
      <c r="T228" s="171" t="s">
        <v>473</v>
      </c>
      <c r="U228" s="171" t="str">
        <f t="shared" si="38"/>
        <v>6.1.1 Indicadores de Estructura, Proceso y Resultado</v>
      </c>
      <c r="V228" s="171">
        <f t="shared" si="39"/>
        <v>1.25</v>
      </c>
      <c r="W228" s="171">
        <f t="shared" si="40"/>
        <v>0</v>
      </c>
      <c r="X228" s="171"/>
      <c r="Y228" s="184" t="str">
        <f t="shared" si="37"/>
        <v/>
      </c>
      <c r="Z228" s="171"/>
      <c r="AA228" s="171"/>
      <c r="AB228" s="171"/>
      <c r="AC228" s="171" t="str">
        <f t="shared" si="41"/>
        <v/>
      </c>
      <c r="AD228" s="171" t="str">
        <f t="shared" si="42"/>
        <v/>
      </c>
      <c r="AE228" s="171" t="str">
        <f t="shared" si="43"/>
        <v/>
      </c>
      <c r="AF228" s="171" t="str">
        <f t="shared" si="44"/>
        <v/>
      </c>
      <c r="AG228" s="173" t="str">
        <f>+IFERROR(VLOOKUP(Q228,'Plan de Acción'!A:M,8,0),"")</f>
        <v/>
      </c>
    </row>
    <row r="229" spans="1:35" ht="15" hidden="1" customHeight="1" x14ac:dyDescent="0.25">
      <c r="A229" s="339"/>
      <c r="B229" s="348"/>
      <c r="C229" s="351"/>
      <c r="D229" s="4" t="s">
        <v>69</v>
      </c>
      <c r="E229" s="219"/>
      <c r="F229" s="42">
        <v>1.25</v>
      </c>
      <c r="G229" s="277"/>
      <c r="H229" s="199"/>
      <c r="I229" s="191"/>
      <c r="J229" s="191"/>
      <c r="K229" s="192"/>
      <c r="L229" s="311"/>
      <c r="M229" s="345"/>
      <c r="N229" s="345"/>
      <c r="O229" s="291"/>
      <c r="P229" s="171" t="s">
        <v>402</v>
      </c>
      <c r="Q229" s="171">
        <v>174</v>
      </c>
      <c r="R229" s="171" t="s">
        <v>453</v>
      </c>
      <c r="S229" s="171" t="s">
        <v>521</v>
      </c>
      <c r="T229" s="171" t="s">
        <v>473</v>
      </c>
      <c r="U229" s="171" t="str">
        <f t="shared" si="38"/>
        <v>6,1.2 La Empresa realiza auditoría por lo menos una vez al año</v>
      </c>
      <c r="V229" s="171">
        <f t="shared" si="39"/>
        <v>1.25</v>
      </c>
      <c r="W229" s="171">
        <f t="shared" si="40"/>
        <v>0</v>
      </c>
      <c r="X229" s="171"/>
      <c r="Y229" s="184" t="str">
        <f t="shared" si="37"/>
        <v/>
      </c>
      <c r="Z229" s="171"/>
      <c r="AA229" s="171"/>
      <c r="AB229" s="171"/>
      <c r="AC229" s="171" t="str">
        <f t="shared" si="41"/>
        <v/>
      </c>
      <c r="AD229" s="171" t="str">
        <f t="shared" si="42"/>
        <v/>
      </c>
      <c r="AE229" s="171" t="str">
        <f t="shared" si="43"/>
        <v/>
      </c>
      <c r="AF229" s="171" t="str">
        <f t="shared" si="44"/>
        <v/>
      </c>
      <c r="AG229" s="173" t="str">
        <f>+IFERROR(VLOOKUP(Q229,'Plan de Acción'!A:M,8,0),"")</f>
        <v/>
      </c>
    </row>
    <row r="230" spans="1:35" ht="30" hidden="1" x14ac:dyDescent="0.25">
      <c r="A230" s="339"/>
      <c r="B230" s="348"/>
      <c r="C230" s="351"/>
      <c r="D230" s="4" t="s">
        <v>70</v>
      </c>
      <c r="E230" s="219"/>
      <c r="F230" s="42">
        <v>1.25</v>
      </c>
      <c r="G230" s="277"/>
      <c r="H230" s="199"/>
      <c r="I230" s="191"/>
      <c r="J230" s="191"/>
      <c r="K230" s="192"/>
      <c r="L230" s="311"/>
      <c r="M230" s="345"/>
      <c r="N230" s="345"/>
      <c r="O230" s="291"/>
      <c r="P230" s="171" t="s">
        <v>407</v>
      </c>
      <c r="Q230" s="171">
        <v>175</v>
      </c>
      <c r="R230" s="171" t="s">
        <v>453</v>
      </c>
      <c r="S230" s="171" t="s">
        <v>521</v>
      </c>
      <c r="T230" s="171" t="s">
        <v>473</v>
      </c>
      <c r="U230" s="171" t="str">
        <f t="shared" si="38"/>
        <v>6.1.3 Revisión anual por la Alta Dirección, resultados y alcance de la auditoría</v>
      </c>
      <c r="V230" s="171">
        <f t="shared" si="39"/>
        <v>1.25</v>
      </c>
      <c r="W230" s="171">
        <f t="shared" si="40"/>
        <v>0</v>
      </c>
      <c r="X230" s="171"/>
      <c r="Y230" s="184" t="str">
        <f t="shared" si="37"/>
        <v/>
      </c>
      <c r="Z230" s="171"/>
      <c r="AA230" s="171"/>
      <c r="AB230" s="171"/>
      <c r="AC230" s="171" t="str">
        <f t="shared" si="41"/>
        <v/>
      </c>
      <c r="AD230" s="171" t="str">
        <f t="shared" si="42"/>
        <v/>
      </c>
      <c r="AE230" s="171" t="str">
        <f t="shared" si="43"/>
        <v/>
      </c>
      <c r="AF230" s="171" t="str">
        <f t="shared" si="44"/>
        <v/>
      </c>
      <c r="AG230" s="173" t="str">
        <f>+IFERROR(VLOOKUP(Q230,'Plan de Acción'!A:M,8,0),"")</f>
        <v/>
      </c>
    </row>
    <row r="231" spans="1:35" ht="15.75" hidden="1" customHeight="1" thickBot="1" x14ac:dyDescent="0.3">
      <c r="A231" s="340"/>
      <c r="B231" s="349"/>
      <c r="C231" s="352"/>
      <c r="D231" s="19" t="s">
        <v>71</v>
      </c>
      <c r="E231" s="232"/>
      <c r="F231" s="43">
        <v>1.25</v>
      </c>
      <c r="G231" s="278"/>
      <c r="H231" s="200"/>
      <c r="I231" s="194"/>
      <c r="J231" s="194"/>
      <c r="K231" s="195"/>
      <c r="L231" s="312"/>
      <c r="M231" s="346"/>
      <c r="N231" s="346"/>
      <c r="O231" s="292"/>
      <c r="P231" s="171" t="s">
        <v>411</v>
      </c>
      <c r="Q231" s="171">
        <v>176</v>
      </c>
      <c r="R231" s="171" t="s">
        <v>453</v>
      </c>
      <c r="S231" s="171" t="s">
        <v>521</v>
      </c>
      <c r="T231" s="171" t="s">
        <v>473</v>
      </c>
      <c r="U231" s="171" t="str">
        <f t="shared" si="38"/>
        <v>6.1.4 Planificación Auditorías con el COPASST</v>
      </c>
      <c r="V231" s="171">
        <f t="shared" si="39"/>
        <v>1.25</v>
      </c>
      <c r="W231" s="171">
        <f t="shared" si="40"/>
        <v>0</v>
      </c>
      <c r="X231" s="176">
        <f>+SUM(W228:W231)/SUM(V228:V231)</f>
        <v>0</v>
      </c>
      <c r="Y231" s="184" t="str">
        <f t="shared" si="37"/>
        <v/>
      </c>
      <c r="Z231" s="176">
        <f>+IF(SUM(W228:W231)/SUM(V228:V231)&lt;=60%,SUM(W228:W231)/SUM(V228:V231),"-")</f>
        <v>0</v>
      </c>
      <c r="AA231" s="176" t="str">
        <f>+IF(SUM(W228:W231)/SUM(V228:V231)&gt;85%,SUM(W228:W231)/SUM(V228:V231),"-")</f>
        <v>-</v>
      </c>
      <c r="AB231" s="176" t="str">
        <f>+IF(AND(Z231="-",AA231="-"),SUM(W228:W231)/SUM(V228:V231),"-")</f>
        <v>-</v>
      </c>
      <c r="AC231" s="171" t="str">
        <f t="shared" si="41"/>
        <v/>
      </c>
      <c r="AD231" s="171" t="str">
        <f t="shared" si="42"/>
        <v/>
      </c>
      <c r="AE231" s="171" t="str">
        <f t="shared" si="43"/>
        <v/>
      </c>
      <c r="AF231" s="171" t="str">
        <f t="shared" si="44"/>
        <v/>
      </c>
      <c r="AG231" s="173" t="str">
        <f>+IFERROR(VLOOKUP(Q231,'Plan de Acción'!A:M,8,0),"")</f>
        <v/>
      </c>
    </row>
    <row r="232" spans="1:35" ht="30" hidden="1" x14ac:dyDescent="0.25">
      <c r="A232" s="293" t="s">
        <v>108</v>
      </c>
      <c r="B232" s="296" t="s">
        <v>104</v>
      </c>
      <c r="C232" s="299" t="s">
        <v>84</v>
      </c>
      <c r="D232" s="18" t="s">
        <v>73</v>
      </c>
      <c r="E232" s="230"/>
      <c r="F232" s="135">
        <v>2.5</v>
      </c>
      <c r="G232" s="330">
        <v>10</v>
      </c>
      <c r="H232" s="201"/>
      <c r="I232" s="188"/>
      <c r="J232" s="188"/>
      <c r="K232" s="189"/>
      <c r="L232" s="341">
        <f>+COUNTA(J232:J235,H232:H235)*2.5</f>
        <v>0</v>
      </c>
      <c r="M232" s="344">
        <f>L232/G232</f>
        <v>0</v>
      </c>
      <c r="N232" s="344">
        <f>L232/G232</f>
        <v>0</v>
      </c>
      <c r="O232" s="290">
        <f>L232/G232</f>
        <v>0</v>
      </c>
      <c r="P232" s="171" t="s">
        <v>418</v>
      </c>
      <c r="Q232" s="171">
        <v>177</v>
      </c>
      <c r="R232" s="171" t="s">
        <v>454</v>
      </c>
      <c r="S232" s="171" t="s">
        <v>522</v>
      </c>
      <c r="T232" s="171" t="s">
        <v>84</v>
      </c>
      <c r="U232" s="171" t="str">
        <f t="shared" si="38"/>
        <v>7.1.1 Definir acciones de Promoción y Prevención con base en resultados del SG SST</v>
      </c>
      <c r="V232" s="171">
        <f t="shared" si="39"/>
        <v>2.5</v>
      </c>
      <c r="W232" s="171">
        <f t="shared" si="40"/>
        <v>0</v>
      </c>
      <c r="X232" s="171"/>
      <c r="Y232" s="184" t="str">
        <f t="shared" si="37"/>
        <v/>
      </c>
      <c r="Z232" s="171"/>
      <c r="AA232" s="171"/>
      <c r="AB232" s="171"/>
      <c r="AC232" s="171" t="str">
        <f t="shared" si="41"/>
        <v/>
      </c>
      <c r="AD232" s="171" t="str">
        <f t="shared" si="42"/>
        <v/>
      </c>
      <c r="AE232" s="171" t="str">
        <f t="shared" si="43"/>
        <v/>
      </c>
      <c r="AF232" s="171" t="str">
        <f t="shared" si="44"/>
        <v/>
      </c>
      <c r="AG232" s="173" t="str">
        <f>+IFERROR(VLOOKUP(Q232,'Plan de Acción'!A:M,8,0),"")</f>
        <v/>
      </c>
    </row>
    <row r="233" spans="1:35" ht="15" hidden="1" customHeight="1" x14ac:dyDescent="0.25">
      <c r="A233" s="294"/>
      <c r="B233" s="297"/>
      <c r="C233" s="274"/>
      <c r="D233" s="4" t="s">
        <v>74</v>
      </c>
      <c r="E233" s="219"/>
      <c r="F233" s="136">
        <v>2.5</v>
      </c>
      <c r="G233" s="334"/>
      <c r="H233" s="199"/>
      <c r="I233" s="191"/>
      <c r="J233" s="191"/>
      <c r="K233" s="192"/>
      <c r="L233" s="342"/>
      <c r="M233" s="345"/>
      <c r="N233" s="345"/>
      <c r="O233" s="291"/>
      <c r="P233" s="171" t="s">
        <v>423</v>
      </c>
      <c r="Q233" s="171">
        <v>178</v>
      </c>
      <c r="R233" s="171" t="s">
        <v>454</v>
      </c>
      <c r="S233" s="171" t="s">
        <v>522</v>
      </c>
      <c r="T233" s="171" t="s">
        <v>84</v>
      </c>
      <c r="U233" s="171" t="str">
        <f t="shared" si="38"/>
        <v>7.1.2 Toma de Medidas Correctivas, Preventivas y De Mejora</v>
      </c>
      <c r="V233" s="171">
        <f t="shared" si="39"/>
        <v>2.5</v>
      </c>
      <c r="W233" s="171">
        <f t="shared" si="40"/>
        <v>0</v>
      </c>
      <c r="X233" s="171"/>
      <c r="Y233" s="184" t="str">
        <f t="shared" si="37"/>
        <v/>
      </c>
      <c r="Z233" s="171"/>
      <c r="AA233" s="171"/>
      <c r="AB233" s="171"/>
      <c r="AC233" s="171" t="str">
        <f t="shared" si="41"/>
        <v/>
      </c>
      <c r="AD233" s="171" t="str">
        <f t="shared" si="42"/>
        <v/>
      </c>
      <c r="AE233" s="171" t="str">
        <f t="shared" si="43"/>
        <v/>
      </c>
      <c r="AF233" s="171" t="str">
        <f t="shared" si="44"/>
        <v/>
      </c>
      <c r="AG233" s="173" t="str">
        <f>+IFERROR(VLOOKUP(Q233,'Plan de Acción'!A:M,8,0),"")</f>
        <v/>
      </c>
    </row>
    <row r="234" spans="1:35" ht="45" hidden="1" x14ac:dyDescent="0.25">
      <c r="A234" s="294"/>
      <c r="B234" s="297"/>
      <c r="C234" s="274"/>
      <c r="D234" s="4" t="s">
        <v>75</v>
      </c>
      <c r="E234" s="219"/>
      <c r="F234" s="136">
        <v>2.5</v>
      </c>
      <c r="G234" s="334"/>
      <c r="H234" s="199"/>
      <c r="I234" s="191"/>
      <c r="J234" s="191"/>
      <c r="K234" s="192"/>
      <c r="L234" s="342"/>
      <c r="M234" s="345"/>
      <c r="N234" s="345"/>
      <c r="O234" s="291"/>
      <c r="P234" s="171" t="s">
        <v>428</v>
      </c>
      <c r="Q234" s="171">
        <v>179</v>
      </c>
      <c r="R234" s="171" t="s">
        <v>454</v>
      </c>
      <c r="S234" s="171" t="s">
        <v>522</v>
      </c>
      <c r="T234" s="171" t="s">
        <v>84</v>
      </c>
      <c r="U234" s="171" t="str">
        <f t="shared" si="38"/>
        <v>7.1.3 Ejecución de Acciones Correctivas, Preventivas y De Mejora de la Investigación de Incidentes, Accidentes de Trabajo y Enfermedad Laboral</v>
      </c>
      <c r="V234" s="171">
        <f t="shared" si="39"/>
        <v>2.5</v>
      </c>
      <c r="W234" s="171">
        <f t="shared" si="40"/>
        <v>0</v>
      </c>
      <c r="X234" s="171"/>
      <c r="Y234" s="184" t="str">
        <f t="shared" si="37"/>
        <v/>
      </c>
      <c r="Z234" s="171"/>
      <c r="AA234" s="171"/>
      <c r="AB234" s="171"/>
      <c r="AC234" s="171" t="str">
        <f t="shared" si="41"/>
        <v/>
      </c>
      <c r="AD234" s="171" t="str">
        <f t="shared" si="42"/>
        <v/>
      </c>
      <c r="AE234" s="171" t="str">
        <f t="shared" si="43"/>
        <v/>
      </c>
      <c r="AF234" s="171" t="str">
        <f t="shared" si="44"/>
        <v/>
      </c>
      <c r="AG234" s="173" t="str">
        <f>+IFERROR(VLOOKUP(Q234,'Plan de Acción'!A:M,8,0),"")</f>
        <v/>
      </c>
    </row>
    <row r="235" spans="1:35" ht="30.75" hidden="1" thickBot="1" x14ac:dyDescent="0.3">
      <c r="A235" s="295"/>
      <c r="B235" s="298"/>
      <c r="C235" s="275"/>
      <c r="D235" s="19" t="s">
        <v>76</v>
      </c>
      <c r="E235" s="232"/>
      <c r="F235" s="137">
        <v>2.5</v>
      </c>
      <c r="G235" s="331"/>
      <c r="H235" s="200"/>
      <c r="I235" s="194"/>
      <c r="J235" s="194"/>
      <c r="K235" s="195"/>
      <c r="L235" s="343"/>
      <c r="M235" s="346"/>
      <c r="N235" s="346"/>
      <c r="O235" s="292"/>
      <c r="P235" s="171" t="s">
        <v>433</v>
      </c>
      <c r="Q235" s="171">
        <v>180</v>
      </c>
      <c r="R235" s="171" t="s">
        <v>454</v>
      </c>
      <c r="S235" s="171" t="s">
        <v>522</v>
      </c>
      <c r="T235" s="171" t="s">
        <v>84</v>
      </c>
      <c r="U235" s="171" t="str">
        <f t="shared" si="38"/>
        <v>7.1.4 Implementar medidas y acciones correctivas de autoridades y ARL</v>
      </c>
      <c r="V235" s="171">
        <f t="shared" si="39"/>
        <v>2.5</v>
      </c>
      <c r="W235" s="171">
        <f t="shared" si="40"/>
        <v>0</v>
      </c>
      <c r="X235" s="176">
        <f>+SUM(W232:W235)/SUM(V232:V235)</f>
        <v>0</v>
      </c>
      <c r="Y235" s="184" t="str">
        <f t="shared" si="37"/>
        <v/>
      </c>
      <c r="Z235" s="176">
        <f>+IF(SUM(W232:W235)/SUM(V232:V235)&lt;=60%,SUM(W232:W235)/SUM(V232:V235),"-")</f>
        <v>0</v>
      </c>
      <c r="AA235" s="176" t="str">
        <f>+IF(SUM(W232:W235)/SUM(V232:V235)&gt;85%,SUM(W232:W235)/SUM(V232:V235),"-")</f>
        <v>-</v>
      </c>
      <c r="AB235" s="176" t="str">
        <f>+IF(AND(Z235="-",AA235="-"),SUM(W232:W235)/SUM(V232:V235),"-")</f>
        <v>-</v>
      </c>
      <c r="AC235" s="171" t="str">
        <f t="shared" si="41"/>
        <v/>
      </c>
      <c r="AD235" s="171" t="str">
        <f t="shared" si="42"/>
        <v/>
      </c>
      <c r="AE235" s="171" t="str">
        <f t="shared" si="43"/>
        <v/>
      </c>
      <c r="AF235" s="171" t="str">
        <f t="shared" si="44"/>
        <v/>
      </c>
      <c r="AG235" s="173" t="str">
        <f>+IFERROR(VLOOKUP(Q235,'Plan de Acción'!A:M,8,0),"")</f>
        <v/>
      </c>
    </row>
    <row r="236" spans="1:35" ht="21.75" hidden="1" customHeight="1" thickBot="1" x14ac:dyDescent="0.4">
      <c r="A236" s="259" t="s">
        <v>93</v>
      </c>
      <c r="B236" s="260"/>
      <c r="C236" s="260"/>
      <c r="D236" s="238"/>
      <c r="E236" s="122"/>
      <c r="F236" s="123"/>
      <c r="G236" s="149">
        <f>SUM(G176:G235)</f>
        <v>100</v>
      </c>
      <c r="H236" s="261" t="s">
        <v>92</v>
      </c>
      <c r="I236" s="262"/>
      <c r="J236" s="262"/>
      <c r="K236" s="263"/>
      <c r="L236" s="20">
        <f>SUM(L176:L235)</f>
        <v>0</v>
      </c>
      <c r="M236" s="177">
        <f>L236/G236</f>
        <v>0</v>
      </c>
      <c r="P236" s="171"/>
      <c r="Q236" s="171"/>
      <c r="R236" s="171"/>
      <c r="S236" s="171"/>
      <c r="T236" s="171"/>
      <c r="U236" s="171"/>
      <c r="V236" s="171"/>
      <c r="W236" s="171"/>
      <c r="X236" s="171"/>
      <c r="Y236" s="184" t="str">
        <f t="shared" si="37"/>
        <v/>
      </c>
      <c r="Z236" s="171"/>
      <c r="AA236" s="171"/>
      <c r="AB236" s="171"/>
      <c r="AC236" s="171" t="s">
        <v>495</v>
      </c>
      <c r="AD236" s="171" t="s">
        <v>495</v>
      </c>
      <c r="AE236" s="171" t="s">
        <v>495</v>
      </c>
      <c r="AF236" s="171" t="s">
        <v>495</v>
      </c>
      <c r="AG236" s="173" t="str">
        <f>+IFERROR(VLOOKUP(Q236,'Plan de Acción'!A:M,8,0),"")</f>
        <v/>
      </c>
    </row>
    <row r="237" spans="1:35" ht="33.75" hidden="1" customHeight="1" thickBot="1" x14ac:dyDescent="0.35">
      <c r="A237" s="129"/>
      <c r="B237" s="130"/>
      <c r="C237" s="130"/>
      <c r="D237" s="131"/>
      <c r="E237" s="132"/>
      <c r="F237" s="132"/>
      <c r="G237" s="133"/>
      <c r="H237" s="134"/>
      <c r="I237" s="134"/>
      <c r="J237" s="134"/>
      <c r="K237" s="134"/>
      <c r="L237" s="178" t="str">
        <f>IF(L236=0,"",+IF(L236/G236&lt;=60%,"Critica",IF(L236/G236&gt;85%,"Aceptable","Moderadamente Aceptable")))</f>
        <v/>
      </c>
      <c r="M237" s="179"/>
      <c r="N237" s="179"/>
      <c r="O237" s="179"/>
      <c r="P237" s="171"/>
      <c r="Q237" s="171"/>
      <c r="R237" s="171"/>
      <c r="S237" s="171"/>
      <c r="T237" s="171"/>
      <c r="U237" s="171"/>
      <c r="V237" s="171"/>
      <c r="W237" s="171"/>
      <c r="X237" s="171"/>
      <c r="Y237" s="172"/>
      <c r="Z237" s="171"/>
      <c r="AA237" s="171"/>
      <c r="AB237" s="171"/>
      <c r="AC237" s="171"/>
      <c r="AD237" s="171"/>
      <c r="AE237" s="171"/>
      <c r="AF237" s="171"/>
      <c r="AG237" s="173" t="str">
        <f>+IFERROR(VLOOKUP(Q237,'Plan de Acción'!A:M,8,0),"")</f>
        <v/>
      </c>
    </row>
    <row r="238" spans="1:35" hidden="1" x14ac:dyDescent="0.25">
      <c r="A238" s="300" t="s">
        <v>94</v>
      </c>
      <c r="B238" s="301"/>
      <c r="C238" s="301"/>
      <c r="D238" s="301"/>
      <c r="E238" s="301"/>
      <c r="F238" s="301"/>
      <c r="G238" s="301"/>
      <c r="H238" s="301"/>
      <c r="I238" s="301"/>
      <c r="J238" s="301"/>
      <c r="K238" s="301"/>
      <c r="L238" s="302"/>
      <c r="P238" s="171"/>
      <c r="Q238" s="171"/>
      <c r="R238" s="171"/>
      <c r="S238" s="171"/>
      <c r="T238" s="171"/>
      <c r="U238" s="171"/>
      <c r="V238" s="171"/>
      <c r="W238" s="171"/>
      <c r="X238" s="171"/>
      <c r="Y238" s="172"/>
      <c r="Z238" s="171"/>
      <c r="AA238" s="171"/>
      <c r="AB238" s="171"/>
      <c r="AC238" s="171"/>
      <c r="AD238" s="171"/>
      <c r="AE238" s="171"/>
      <c r="AF238" s="171"/>
      <c r="AG238" s="173" t="str">
        <f>+IFERROR(VLOOKUP(Q238,'Plan de Acción'!A:M,8,0),"")</f>
        <v/>
      </c>
    </row>
    <row r="239" spans="1:35" ht="18" hidden="1" customHeight="1" thickBot="1" x14ac:dyDescent="0.3">
      <c r="A239" s="303" t="s">
        <v>95</v>
      </c>
      <c r="B239" s="304"/>
      <c r="C239" s="304"/>
      <c r="D239" s="304"/>
      <c r="E239" s="304"/>
      <c r="F239" s="304"/>
      <c r="G239" s="304"/>
      <c r="H239" s="304"/>
      <c r="I239" s="304"/>
      <c r="J239" s="304"/>
      <c r="K239" s="304"/>
      <c r="L239" s="305"/>
      <c r="P239" s="171"/>
      <c r="Q239" s="171"/>
      <c r="R239" s="171"/>
      <c r="S239" s="171"/>
      <c r="T239" s="171"/>
      <c r="U239" s="171"/>
      <c r="V239" s="171"/>
      <c r="W239" s="171"/>
      <c r="X239" s="171"/>
      <c r="Y239" s="172"/>
      <c r="Z239" s="171"/>
      <c r="AA239" s="171"/>
      <c r="AB239" s="171"/>
      <c r="AC239" s="171"/>
      <c r="AD239" s="171"/>
      <c r="AE239" s="171"/>
      <c r="AF239" s="171"/>
      <c r="AG239" s="173" t="str">
        <f>+IFERROR(VLOOKUP(Q239,'Plan de Acción'!A:M,8,0),"")</f>
        <v/>
      </c>
    </row>
    <row r="240" spans="1:35" s="24" customFormat="1" ht="59.25" hidden="1" customHeight="1" thickBot="1" x14ac:dyDescent="0.3">
      <c r="A240" s="21" t="s">
        <v>96</v>
      </c>
      <c r="B240" s="22"/>
      <c r="C240" s="22"/>
      <c r="D240" s="23"/>
      <c r="E240" s="22"/>
      <c r="F240" s="21"/>
      <c r="G240" s="22" t="s">
        <v>97</v>
      </c>
      <c r="H240" s="36"/>
      <c r="I240" s="22"/>
      <c r="J240" s="22"/>
      <c r="K240" s="22"/>
      <c r="L240" s="180"/>
      <c r="M240" s="181"/>
      <c r="N240" s="181"/>
      <c r="O240" s="181"/>
      <c r="P240" s="182"/>
      <c r="Q240" s="182"/>
      <c r="R240" s="182"/>
      <c r="S240" s="182"/>
      <c r="T240" s="182"/>
      <c r="U240" s="182"/>
      <c r="V240" s="171"/>
      <c r="W240" s="171"/>
      <c r="X240" s="171"/>
      <c r="Y240" s="172"/>
      <c r="Z240" s="182"/>
      <c r="AA240" s="182"/>
      <c r="AB240" s="182"/>
      <c r="AC240" s="171"/>
      <c r="AD240" s="171"/>
      <c r="AE240" s="171"/>
      <c r="AF240" s="171"/>
      <c r="AG240" s="173" t="str">
        <f>+IFERROR(VLOOKUP(Q240,'Plan de Acción'!A:M,8,0),"")</f>
        <v/>
      </c>
      <c r="AH240" s="181"/>
      <c r="AI240" s="181"/>
    </row>
    <row r="241" spans="1:35" x14ac:dyDescent="0.25">
      <c r="P241" s="171"/>
      <c r="Q241" s="171"/>
      <c r="R241" s="171"/>
      <c r="S241" s="171"/>
      <c r="T241" s="171"/>
      <c r="U241" s="171"/>
      <c r="V241" s="171"/>
      <c r="W241" s="171"/>
      <c r="X241" s="171"/>
      <c r="Y241" s="172"/>
      <c r="Z241" s="171"/>
      <c r="AA241" s="171"/>
      <c r="AB241" s="171"/>
      <c r="AC241" s="171"/>
      <c r="AD241" s="171"/>
      <c r="AE241" s="171"/>
      <c r="AF241" s="171"/>
      <c r="AG241" s="171"/>
    </row>
    <row r="242" spans="1:35" x14ac:dyDescent="0.25">
      <c r="P242" s="171"/>
      <c r="Q242" s="171"/>
      <c r="R242" s="171"/>
      <c r="S242" s="171"/>
      <c r="T242" s="171"/>
      <c r="U242" s="171"/>
      <c r="V242" s="171"/>
      <c r="W242" s="171"/>
      <c r="X242" s="171"/>
      <c r="Y242" s="172"/>
      <c r="Z242" s="171"/>
      <c r="AA242" s="171"/>
      <c r="AB242" s="171"/>
      <c r="AC242" s="171"/>
      <c r="AD242" s="171"/>
      <c r="AE242" s="171"/>
      <c r="AF242" s="171"/>
      <c r="AG242" s="171"/>
    </row>
    <row r="243" spans="1:35" ht="24" hidden="1" thickBot="1" x14ac:dyDescent="0.4">
      <c r="A243" s="306" t="s">
        <v>564</v>
      </c>
      <c r="B243" s="306"/>
      <c r="C243" s="306"/>
      <c r="D243" s="306"/>
      <c r="E243" s="306"/>
      <c r="F243" s="306"/>
      <c r="G243" s="306"/>
      <c r="H243" s="306"/>
      <c r="I243" s="306"/>
      <c r="J243" s="306"/>
      <c r="K243" s="306"/>
      <c r="L243" s="306"/>
      <c r="P243" s="171"/>
      <c r="Q243" s="171"/>
      <c r="R243" s="171"/>
      <c r="S243" s="171"/>
      <c r="T243" s="171"/>
      <c r="U243" s="171"/>
      <c r="V243" s="171"/>
      <c r="W243" s="171"/>
      <c r="X243" s="171"/>
      <c r="Y243" s="172"/>
      <c r="Z243" s="171"/>
      <c r="AA243" s="171"/>
      <c r="AB243" s="171"/>
      <c r="AC243" s="171"/>
      <c r="AD243" s="171"/>
      <c r="AE243" s="171"/>
      <c r="AF243" s="171"/>
      <c r="AG243" s="171"/>
    </row>
    <row r="244" spans="1:35" ht="17.25" hidden="1" customHeight="1" thickBot="1" x14ac:dyDescent="0.35">
      <c r="A244" s="282" t="s">
        <v>124</v>
      </c>
      <c r="B244" s="283"/>
      <c r="C244" s="283"/>
      <c r="D244" s="151" t="str">
        <f>+$D$7</f>
        <v>MOSTHYE VICENTE MEDINA RODRIGUEZ</v>
      </c>
      <c r="E244" s="152"/>
      <c r="F244" s="284" t="s">
        <v>524</v>
      </c>
      <c r="G244" s="285"/>
      <c r="H244" s="286"/>
      <c r="I244" s="287"/>
      <c r="J244" s="288"/>
      <c r="K244" s="288"/>
      <c r="L244" s="288"/>
      <c r="M244" s="288"/>
      <c r="N244" s="288"/>
      <c r="O244" s="289"/>
      <c r="P244" s="171"/>
      <c r="Q244" s="171"/>
      <c r="R244" s="171"/>
      <c r="S244" s="171"/>
      <c r="T244" s="171"/>
      <c r="U244" s="171"/>
      <c r="V244" s="171"/>
      <c r="W244" s="171"/>
      <c r="X244" s="171"/>
      <c r="Y244" s="172"/>
      <c r="Z244" s="171"/>
      <c r="AA244" s="171"/>
      <c r="AB244" s="171"/>
      <c r="AC244" s="171"/>
      <c r="AD244" s="171"/>
      <c r="AE244" s="171"/>
      <c r="AF244" s="171"/>
      <c r="AG244" s="171"/>
    </row>
    <row r="245" spans="1:35" ht="15.75" hidden="1" customHeight="1" thickBot="1" x14ac:dyDescent="0.3">
      <c r="A245" s="279" t="s">
        <v>447</v>
      </c>
      <c r="B245" s="313" t="s">
        <v>12</v>
      </c>
      <c r="C245" s="314"/>
      <c r="D245" s="317" t="s">
        <v>13</v>
      </c>
      <c r="E245" s="320" t="s">
        <v>444</v>
      </c>
      <c r="F245" s="323" t="s">
        <v>14</v>
      </c>
      <c r="G245" s="254" t="s">
        <v>15</v>
      </c>
      <c r="H245" s="377" t="s">
        <v>77</v>
      </c>
      <c r="I245" s="378"/>
      <c r="J245" s="378"/>
      <c r="K245" s="379"/>
      <c r="L245" s="380" t="s">
        <v>83</v>
      </c>
      <c r="M245" s="383" t="s">
        <v>109</v>
      </c>
      <c r="N245" s="385" t="s">
        <v>110</v>
      </c>
      <c r="O245" s="371" t="s">
        <v>445</v>
      </c>
      <c r="P245" s="171"/>
      <c r="Q245" s="171"/>
      <c r="R245" s="171"/>
      <c r="S245" s="171"/>
      <c r="T245" s="171"/>
      <c r="U245" s="171"/>
      <c r="V245" s="171"/>
      <c r="W245" s="171"/>
      <c r="X245" s="171"/>
      <c r="Y245" s="172"/>
      <c r="Z245" s="171"/>
      <c r="AA245" s="171"/>
      <c r="AB245" s="171"/>
      <c r="AC245" s="171"/>
      <c r="AD245" s="171"/>
      <c r="AE245" s="171"/>
      <c r="AF245" s="171"/>
      <c r="AG245" s="171"/>
    </row>
    <row r="246" spans="1:35" ht="15.75" hidden="1" thickBot="1" x14ac:dyDescent="0.3">
      <c r="A246" s="280"/>
      <c r="B246" s="313"/>
      <c r="C246" s="314"/>
      <c r="D246" s="318"/>
      <c r="E246" s="321"/>
      <c r="F246" s="324"/>
      <c r="G246" s="255"/>
      <c r="H246" s="373" t="s">
        <v>78</v>
      </c>
      <c r="I246" s="375" t="s">
        <v>79</v>
      </c>
      <c r="J246" s="257" t="s">
        <v>80</v>
      </c>
      <c r="K246" s="258"/>
      <c r="L246" s="381"/>
      <c r="M246" s="383"/>
      <c r="N246" s="385"/>
      <c r="O246" s="371"/>
      <c r="P246" s="171"/>
      <c r="Q246" s="171"/>
      <c r="R246" s="171"/>
      <c r="S246" s="171"/>
      <c r="T246" s="171"/>
      <c r="U246" s="171"/>
      <c r="V246" s="171"/>
      <c r="W246" s="171"/>
      <c r="X246" s="171"/>
      <c r="Y246" s="172"/>
      <c r="Z246" s="171"/>
      <c r="AA246" s="171"/>
      <c r="AB246" s="171"/>
      <c r="AC246" s="171"/>
      <c r="AD246" s="171"/>
      <c r="AE246" s="171"/>
      <c r="AF246" s="171"/>
      <c r="AG246" s="171"/>
    </row>
    <row r="247" spans="1:35" s="1" customFormat="1" ht="26.25" hidden="1" customHeight="1" thickBot="1" x14ac:dyDescent="0.3">
      <c r="A247" s="281"/>
      <c r="B247" s="315"/>
      <c r="C247" s="316"/>
      <c r="D247" s="319"/>
      <c r="E247" s="322"/>
      <c r="F247" s="325"/>
      <c r="G247" s="256"/>
      <c r="H247" s="374"/>
      <c r="I247" s="376"/>
      <c r="J247" s="33" t="s">
        <v>81</v>
      </c>
      <c r="K247" s="34" t="s">
        <v>82</v>
      </c>
      <c r="L247" s="382"/>
      <c r="M247" s="384"/>
      <c r="N247" s="386"/>
      <c r="O247" s="372"/>
      <c r="P247" s="168"/>
      <c r="Q247" s="168"/>
      <c r="R247" s="168"/>
      <c r="S247" s="168"/>
      <c r="T247" s="168"/>
      <c r="U247" s="168"/>
      <c r="V247" s="168"/>
      <c r="W247" s="168"/>
      <c r="X247" s="168"/>
      <c r="Y247" s="169"/>
      <c r="Z247" s="168"/>
      <c r="AA247" s="168"/>
      <c r="AB247" s="168"/>
      <c r="AC247" s="168"/>
      <c r="AD247" s="168"/>
      <c r="AE247" s="168"/>
      <c r="AF247" s="168"/>
      <c r="AG247" s="168"/>
      <c r="AH247" s="170"/>
      <c r="AI247" s="170"/>
    </row>
    <row r="248" spans="1:35" ht="15" hidden="1" customHeight="1" x14ac:dyDescent="0.25">
      <c r="A248" s="267" t="s">
        <v>105</v>
      </c>
      <c r="B248" s="270" t="s">
        <v>98</v>
      </c>
      <c r="C248" s="273" t="s">
        <v>11</v>
      </c>
      <c r="D248" s="8" t="s">
        <v>0</v>
      </c>
      <c r="E248" s="213"/>
      <c r="F248" s="48">
        <v>0.5</v>
      </c>
      <c r="G248" s="276">
        <v>4</v>
      </c>
      <c r="H248" s="187"/>
      <c r="I248" s="188"/>
      <c r="J248" s="188"/>
      <c r="K248" s="189"/>
      <c r="L248" s="387">
        <f>+COUNTA(H248:H255,J248:J255)*0.5</f>
        <v>0</v>
      </c>
      <c r="M248" s="344">
        <f>L248/G248</f>
        <v>0</v>
      </c>
      <c r="N248" s="344">
        <f>(L248+L256)/(G248+G256)</f>
        <v>0</v>
      </c>
      <c r="O248" s="290">
        <f>(L248+L256+L259)/(G248+G256+G259)</f>
        <v>0</v>
      </c>
      <c r="P248" s="171" t="s">
        <v>143</v>
      </c>
      <c r="Q248" s="171">
        <v>181</v>
      </c>
      <c r="R248" s="171" t="s">
        <v>451</v>
      </c>
      <c r="S248" s="171" t="s">
        <v>516</v>
      </c>
      <c r="T248" s="171" t="s">
        <v>455</v>
      </c>
      <c r="U248" s="171" t="str">
        <f t="shared" ref="U248:U279" si="45">+D248</f>
        <v>1.1.1 Responsable del SG SST</v>
      </c>
      <c r="V248" s="171">
        <f t="shared" ref="V248:V279" si="46">+F248</f>
        <v>0.5</v>
      </c>
      <c r="W248" s="171">
        <f t="shared" ref="W248:W279" si="47">+IF(OR(H248&lt;&gt;"",J248&lt;&gt;""),V248,0)</f>
        <v>0</v>
      </c>
      <c r="X248" s="171"/>
      <c r="Y248" s="184" t="str">
        <f>IF($I$244="","",+$I$244)</f>
        <v/>
      </c>
      <c r="Z248" s="171"/>
      <c r="AA248" s="171"/>
      <c r="AB248" s="171"/>
      <c r="AC248" s="171" t="str">
        <f t="shared" ref="AC248:AC279" si="48">+IF(H248&lt;&gt;"","x","")</f>
        <v/>
      </c>
      <c r="AD248" s="171" t="str">
        <f t="shared" ref="AD248:AD279" si="49">+IF(I248&lt;&gt;"","x","")</f>
        <v/>
      </c>
      <c r="AE248" s="171" t="str">
        <f t="shared" ref="AE248:AE279" si="50">+IF(J248&lt;&gt;"","x","")</f>
        <v/>
      </c>
      <c r="AF248" s="171" t="str">
        <f t="shared" ref="AF248:AF279" si="51">+IF(K248&lt;&gt;"","x","")</f>
        <v/>
      </c>
      <c r="AG248" s="173" t="str">
        <f>+IFERROR(VLOOKUP(Q248,'Plan de Acción'!A:M,8,0),"")</f>
        <v/>
      </c>
    </row>
    <row r="249" spans="1:35" ht="15" hidden="1" customHeight="1" x14ac:dyDescent="0.25">
      <c r="A249" s="268"/>
      <c r="B249" s="271"/>
      <c r="C249" s="274"/>
      <c r="D249" s="2" t="s">
        <v>1</v>
      </c>
      <c r="E249" s="214"/>
      <c r="F249" s="49">
        <v>0.5</v>
      </c>
      <c r="G249" s="277"/>
      <c r="H249" s="190"/>
      <c r="I249" s="191"/>
      <c r="J249" s="191"/>
      <c r="K249" s="192"/>
      <c r="L249" s="388"/>
      <c r="M249" s="345"/>
      <c r="N249" s="345"/>
      <c r="O249" s="291"/>
      <c r="P249" s="171" t="s">
        <v>147</v>
      </c>
      <c r="Q249" s="171">
        <v>182</v>
      </c>
      <c r="R249" s="171" t="s">
        <v>451</v>
      </c>
      <c r="S249" s="171" t="s">
        <v>516</v>
      </c>
      <c r="T249" s="171" t="s">
        <v>455</v>
      </c>
      <c r="U249" s="171" t="str">
        <f t="shared" si="45"/>
        <v>1.1.2 Responsabilidades en el SG SST</v>
      </c>
      <c r="V249" s="171">
        <f t="shared" si="46"/>
        <v>0.5</v>
      </c>
      <c r="W249" s="171">
        <f t="shared" si="47"/>
        <v>0</v>
      </c>
      <c r="X249" s="171"/>
      <c r="Y249" s="184" t="str">
        <f t="shared" ref="Y249:Y308" si="52">IF($I$244="","",+$I$244)</f>
        <v/>
      </c>
      <c r="Z249" s="171"/>
      <c r="AA249" s="171"/>
      <c r="AB249" s="171"/>
      <c r="AC249" s="171" t="str">
        <f t="shared" si="48"/>
        <v/>
      </c>
      <c r="AD249" s="171" t="str">
        <f t="shared" si="49"/>
        <v/>
      </c>
      <c r="AE249" s="171" t="str">
        <f t="shared" si="50"/>
        <v/>
      </c>
      <c r="AF249" s="171" t="str">
        <f t="shared" si="51"/>
        <v/>
      </c>
      <c r="AG249" s="173" t="str">
        <f>+IFERROR(VLOOKUP(Q249,'Plan de Acción'!A:M,8,0),"")</f>
        <v/>
      </c>
    </row>
    <row r="250" spans="1:35" ht="15" hidden="1" customHeight="1" x14ac:dyDescent="0.25">
      <c r="A250" s="268"/>
      <c r="B250" s="271"/>
      <c r="C250" s="274"/>
      <c r="D250" s="2" t="s">
        <v>2</v>
      </c>
      <c r="E250" s="214"/>
      <c r="F250" s="49">
        <v>0.5</v>
      </c>
      <c r="G250" s="277"/>
      <c r="H250" s="190"/>
      <c r="I250" s="191"/>
      <c r="J250" s="191"/>
      <c r="K250" s="192"/>
      <c r="L250" s="388"/>
      <c r="M250" s="345"/>
      <c r="N250" s="345"/>
      <c r="O250" s="291"/>
      <c r="P250" s="171" t="s">
        <v>150</v>
      </c>
      <c r="Q250" s="171">
        <v>183</v>
      </c>
      <c r="R250" s="171" t="s">
        <v>451</v>
      </c>
      <c r="S250" s="171" t="s">
        <v>516</v>
      </c>
      <c r="T250" s="171" t="s">
        <v>455</v>
      </c>
      <c r="U250" s="171" t="str">
        <f t="shared" si="45"/>
        <v>1.1.3. Asignación de Recursos para el SG SST</v>
      </c>
      <c r="V250" s="171">
        <f t="shared" si="46"/>
        <v>0.5</v>
      </c>
      <c r="W250" s="171">
        <f t="shared" si="47"/>
        <v>0</v>
      </c>
      <c r="X250" s="171"/>
      <c r="Y250" s="184" t="str">
        <f t="shared" si="52"/>
        <v/>
      </c>
      <c r="Z250" s="171"/>
      <c r="AA250" s="171"/>
      <c r="AB250" s="171"/>
      <c r="AC250" s="171" t="str">
        <f t="shared" si="48"/>
        <v/>
      </c>
      <c r="AD250" s="171" t="str">
        <f t="shared" si="49"/>
        <v/>
      </c>
      <c r="AE250" s="171" t="str">
        <f t="shared" si="50"/>
        <v/>
      </c>
      <c r="AF250" s="171" t="str">
        <f t="shared" si="51"/>
        <v/>
      </c>
      <c r="AG250" s="173" t="str">
        <f>+IFERROR(VLOOKUP(Q250,'Plan de Acción'!A:M,8,0),"")</f>
        <v/>
      </c>
    </row>
    <row r="251" spans="1:35" ht="15" hidden="1" customHeight="1" x14ac:dyDescent="0.25">
      <c r="A251" s="268"/>
      <c r="B251" s="271"/>
      <c r="C251" s="274"/>
      <c r="D251" s="2" t="s">
        <v>3</v>
      </c>
      <c r="E251" s="214"/>
      <c r="F251" s="49">
        <v>0.5</v>
      </c>
      <c r="G251" s="277"/>
      <c r="H251" s="190"/>
      <c r="I251" s="191"/>
      <c r="J251" s="191"/>
      <c r="K251" s="192"/>
      <c r="L251" s="388"/>
      <c r="M251" s="345"/>
      <c r="N251" s="345"/>
      <c r="O251" s="291"/>
      <c r="P251" s="171" t="s">
        <v>154</v>
      </c>
      <c r="Q251" s="171">
        <v>184</v>
      </c>
      <c r="R251" s="171" t="s">
        <v>451</v>
      </c>
      <c r="S251" s="171" t="s">
        <v>516</v>
      </c>
      <c r="T251" s="171" t="s">
        <v>455</v>
      </c>
      <c r="U251" s="171" t="str">
        <f t="shared" si="45"/>
        <v>1.1.4 Afiliación al Sistema General de Riesgos Laborales</v>
      </c>
      <c r="V251" s="171">
        <f t="shared" si="46"/>
        <v>0.5</v>
      </c>
      <c r="W251" s="171">
        <f t="shared" si="47"/>
        <v>0</v>
      </c>
      <c r="X251" s="171"/>
      <c r="Y251" s="184" t="str">
        <f t="shared" si="52"/>
        <v/>
      </c>
      <c r="Z251" s="171"/>
      <c r="AA251" s="171"/>
      <c r="AB251" s="171"/>
      <c r="AC251" s="171" t="str">
        <f t="shared" si="48"/>
        <v/>
      </c>
      <c r="AD251" s="171" t="str">
        <f t="shared" si="49"/>
        <v/>
      </c>
      <c r="AE251" s="171" t="str">
        <f t="shared" si="50"/>
        <v/>
      </c>
      <c r="AF251" s="171" t="str">
        <f t="shared" si="51"/>
        <v/>
      </c>
      <c r="AG251" s="173" t="str">
        <f>+IFERROR(VLOOKUP(Q251,'Plan de Acción'!A:M,8,0),"")</f>
        <v/>
      </c>
    </row>
    <row r="252" spans="1:35" ht="15" hidden="1" customHeight="1" x14ac:dyDescent="0.25">
      <c r="A252" s="268"/>
      <c r="B252" s="271"/>
      <c r="C252" s="274"/>
      <c r="D252" s="2" t="s">
        <v>4</v>
      </c>
      <c r="E252" s="214"/>
      <c r="F252" s="49">
        <v>0.5</v>
      </c>
      <c r="G252" s="277"/>
      <c r="H252" s="190"/>
      <c r="I252" s="191"/>
      <c r="J252" s="191"/>
      <c r="K252" s="192"/>
      <c r="L252" s="388"/>
      <c r="M252" s="345"/>
      <c r="N252" s="345"/>
      <c r="O252" s="291"/>
      <c r="P252" s="171" t="s">
        <v>158</v>
      </c>
      <c r="Q252" s="171">
        <v>185</v>
      </c>
      <c r="R252" s="171" t="s">
        <v>451</v>
      </c>
      <c r="S252" s="171" t="s">
        <v>516</v>
      </c>
      <c r="T252" s="171" t="s">
        <v>455</v>
      </c>
      <c r="U252" s="171" t="str">
        <f t="shared" si="45"/>
        <v>1.1.5 Pago de Pensión Trabajadores de Alto Riesgo</v>
      </c>
      <c r="V252" s="171">
        <f t="shared" si="46"/>
        <v>0.5</v>
      </c>
      <c r="W252" s="171">
        <f t="shared" si="47"/>
        <v>0</v>
      </c>
      <c r="X252" s="171"/>
      <c r="Y252" s="184" t="str">
        <f t="shared" si="52"/>
        <v/>
      </c>
      <c r="Z252" s="171"/>
      <c r="AA252" s="171"/>
      <c r="AB252" s="171"/>
      <c r="AC252" s="171" t="str">
        <f t="shared" si="48"/>
        <v/>
      </c>
      <c r="AD252" s="171" t="str">
        <f t="shared" si="49"/>
        <v/>
      </c>
      <c r="AE252" s="171" t="str">
        <f t="shared" si="50"/>
        <v/>
      </c>
      <c r="AF252" s="171" t="str">
        <f t="shared" si="51"/>
        <v/>
      </c>
      <c r="AG252" s="173" t="str">
        <f>+IFERROR(VLOOKUP(Q252,'Plan de Acción'!A:M,8,0),"")</f>
        <v/>
      </c>
    </row>
    <row r="253" spans="1:35" ht="15" hidden="1" customHeight="1" x14ac:dyDescent="0.25">
      <c r="A253" s="268"/>
      <c r="B253" s="271"/>
      <c r="C253" s="274"/>
      <c r="D253" s="2" t="s">
        <v>5</v>
      </c>
      <c r="E253" s="214"/>
      <c r="F253" s="49">
        <v>0.5</v>
      </c>
      <c r="G253" s="277"/>
      <c r="H253" s="190"/>
      <c r="I253" s="191"/>
      <c r="J253" s="191"/>
      <c r="K253" s="192"/>
      <c r="L253" s="388"/>
      <c r="M253" s="345"/>
      <c r="N253" s="345"/>
      <c r="O253" s="291"/>
      <c r="P253" s="171" t="s">
        <v>161</v>
      </c>
      <c r="Q253" s="171">
        <v>186</v>
      </c>
      <c r="R253" s="171" t="s">
        <v>451</v>
      </c>
      <c r="S253" s="171" t="s">
        <v>516</v>
      </c>
      <c r="T253" s="171" t="s">
        <v>455</v>
      </c>
      <c r="U253" s="171" t="str">
        <f t="shared" si="45"/>
        <v xml:space="preserve">1.1.6 Conformación del Copasst </v>
      </c>
      <c r="V253" s="171">
        <f t="shared" si="46"/>
        <v>0.5</v>
      </c>
      <c r="W253" s="171">
        <f t="shared" si="47"/>
        <v>0</v>
      </c>
      <c r="X253" s="171"/>
      <c r="Y253" s="184" t="str">
        <f t="shared" si="52"/>
        <v/>
      </c>
      <c r="Z253" s="171"/>
      <c r="AA253" s="171"/>
      <c r="AB253" s="171"/>
      <c r="AC253" s="171" t="str">
        <f t="shared" si="48"/>
        <v/>
      </c>
      <c r="AD253" s="171" t="str">
        <f t="shared" si="49"/>
        <v/>
      </c>
      <c r="AE253" s="171" t="str">
        <f t="shared" si="50"/>
        <v/>
      </c>
      <c r="AF253" s="171" t="str">
        <f t="shared" si="51"/>
        <v/>
      </c>
      <c r="AG253" s="173" t="str">
        <f>+IFERROR(VLOOKUP(Q253,'Plan de Acción'!A:M,8,0),"")</f>
        <v/>
      </c>
    </row>
    <row r="254" spans="1:35" ht="15" hidden="1" customHeight="1" x14ac:dyDescent="0.25">
      <c r="A254" s="268"/>
      <c r="B254" s="271"/>
      <c r="C254" s="274"/>
      <c r="D254" s="2" t="s">
        <v>6</v>
      </c>
      <c r="E254" s="214"/>
      <c r="F254" s="49">
        <v>0.5</v>
      </c>
      <c r="G254" s="277"/>
      <c r="H254" s="190"/>
      <c r="I254" s="191"/>
      <c r="J254" s="191"/>
      <c r="K254" s="192"/>
      <c r="L254" s="388"/>
      <c r="M254" s="345"/>
      <c r="N254" s="345"/>
      <c r="O254" s="291"/>
      <c r="P254" s="171" t="s">
        <v>165</v>
      </c>
      <c r="Q254" s="171">
        <v>187</v>
      </c>
      <c r="R254" s="171" t="s">
        <v>451</v>
      </c>
      <c r="S254" s="171" t="s">
        <v>516</v>
      </c>
      <c r="T254" s="171" t="s">
        <v>455</v>
      </c>
      <c r="U254" s="171" t="str">
        <f t="shared" si="45"/>
        <v>1.1.7 Capacitación del Copasst</v>
      </c>
      <c r="V254" s="171">
        <f t="shared" si="46"/>
        <v>0.5</v>
      </c>
      <c r="W254" s="171">
        <f t="shared" si="47"/>
        <v>0</v>
      </c>
      <c r="X254" s="171"/>
      <c r="Y254" s="184" t="str">
        <f t="shared" si="52"/>
        <v/>
      </c>
      <c r="Z254" s="171"/>
      <c r="AA254" s="171"/>
      <c r="AB254" s="171"/>
      <c r="AC254" s="171" t="str">
        <f t="shared" si="48"/>
        <v/>
      </c>
      <c r="AD254" s="171" t="str">
        <f t="shared" si="49"/>
        <v/>
      </c>
      <c r="AE254" s="171" t="str">
        <f t="shared" si="50"/>
        <v/>
      </c>
      <c r="AF254" s="171" t="str">
        <f t="shared" si="51"/>
        <v/>
      </c>
      <c r="AG254" s="173" t="str">
        <f>+IFERROR(VLOOKUP(Q254,'Plan de Acción'!A:M,8,0),"")</f>
        <v/>
      </c>
    </row>
    <row r="255" spans="1:35" ht="15.75" hidden="1" customHeight="1" thickBot="1" x14ac:dyDescent="0.3">
      <c r="A255" s="268"/>
      <c r="B255" s="271"/>
      <c r="C255" s="275"/>
      <c r="D255" s="9" t="s">
        <v>7</v>
      </c>
      <c r="E255" s="215"/>
      <c r="F255" s="50">
        <v>0.5</v>
      </c>
      <c r="G255" s="278"/>
      <c r="H255" s="193"/>
      <c r="I255" s="194"/>
      <c r="J255" s="194"/>
      <c r="K255" s="195"/>
      <c r="L255" s="389"/>
      <c r="M255" s="346"/>
      <c r="N255" s="345"/>
      <c r="O255" s="291"/>
      <c r="P255" s="171" t="s">
        <v>170</v>
      </c>
      <c r="Q255" s="171">
        <v>188</v>
      </c>
      <c r="R255" s="171" t="s">
        <v>451</v>
      </c>
      <c r="S255" s="171" t="s">
        <v>516</v>
      </c>
      <c r="T255" s="171" t="s">
        <v>455</v>
      </c>
      <c r="U255" s="171" t="str">
        <f t="shared" si="45"/>
        <v>1.1.8 Conformación Comité Convivencia</v>
      </c>
      <c r="V255" s="171">
        <f t="shared" si="46"/>
        <v>0.5</v>
      </c>
      <c r="W255" s="171">
        <f t="shared" si="47"/>
        <v>0</v>
      </c>
      <c r="X255" s="171"/>
      <c r="Y255" s="184" t="str">
        <f t="shared" si="52"/>
        <v/>
      </c>
      <c r="Z255" s="171"/>
      <c r="AA255" s="171"/>
      <c r="AB255" s="171"/>
      <c r="AC255" s="171" t="str">
        <f t="shared" si="48"/>
        <v/>
      </c>
      <c r="AD255" s="171" t="str">
        <f t="shared" si="49"/>
        <v/>
      </c>
      <c r="AE255" s="171" t="str">
        <f t="shared" si="50"/>
        <v/>
      </c>
      <c r="AF255" s="171" t="str">
        <f t="shared" si="51"/>
        <v/>
      </c>
      <c r="AG255" s="173" t="str">
        <f>+IFERROR(VLOOKUP(Q255,'Plan de Acción'!A:M,8,0),"")</f>
        <v/>
      </c>
    </row>
    <row r="256" spans="1:35" ht="15" hidden="1" customHeight="1" x14ac:dyDescent="0.25">
      <c r="A256" s="268"/>
      <c r="B256" s="271"/>
      <c r="C256" s="273" t="s">
        <v>16</v>
      </c>
      <c r="D256" s="7" t="s">
        <v>8</v>
      </c>
      <c r="E256" s="216"/>
      <c r="F256" s="47">
        <v>2</v>
      </c>
      <c r="G256" s="276">
        <v>6</v>
      </c>
      <c r="H256" s="196"/>
      <c r="I256" s="197"/>
      <c r="J256" s="197"/>
      <c r="K256" s="198"/>
      <c r="L256" s="390">
        <f>COUNTA(H256:H258,J256:J258)*2</f>
        <v>0</v>
      </c>
      <c r="M256" s="344">
        <f>L256/G256</f>
        <v>0</v>
      </c>
      <c r="N256" s="345"/>
      <c r="O256" s="291"/>
      <c r="P256" s="171" t="s">
        <v>175</v>
      </c>
      <c r="Q256" s="171">
        <v>189</v>
      </c>
      <c r="R256" s="171" t="s">
        <v>451</v>
      </c>
      <c r="S256" s="171" t="s">
        <v>516</v>
      </c>
      <c r="T256" s="171" t="s">
        <v>456</v>
      </c>
      <c r="U256" s="171" t="str">
        <f t="shared" si="45"/>
        <v>1.2.1 Programa Capacitación Promoción y Prevención - P y P</v>
      </c>
      <c r="V256" s="171">
        <f t="shared" si="46"/>
        <v>2</v>
      </c>
      <c r="W256" s="171">
        <f t="shared" si="47"/>
        <v>0</v>
      </c>
      <c r="X256" s="171"/>
      <c r="Y256" s="184" t="str">
        <f t="shared" si="52"/>
        <v/>
      </c>
      <c r="Z256" s="171"/>
      <c r="AA256" s="171"/>
      <c r="AB256" s="171"/>
      <c r="AC256" s="171" t="str">
        <f t="shared" si="48"/>
        <v/>
      </c>
      <c r="AD256" s="171" t="str">
        <f t="shared" si="49"/>
        <v/>
      </c>
      <c r="AE256" s="171" t="str">
        <f t="shared" si="50"/>
        <v/>
      </c>
      <c r="AF256" s="171" t="str">
        <f t="shared" si="51"/>
        <v/>
      </c>
      <c r="AG256" s="173" t="str">
        <f>+IFERROR(VLOOKUP(Q256,'Plan de Acción'!A:M,8,0),"")</f>
        <v/>
      </c>
    </row>
    <row r="257" spans="1:33" ht="30" hidden="1" x14ac:dyDescent="0.25">
      <c r="A257" s="268"/>
      <c r="B257" s="271"/>
      <c r="C257" s="274"/>
      <c r="D257" s="3" t="s">
        <v>9</v>
      </c>
      <c r="E257" s="217"/>
      <c r="F257" s="39">
        <v>2</v>
      </c>
      <c r="G257" s="277"/>
      <c r="H257" s="199"/>
      <c r="I257" s="191"/>
      <c r="J257" s="191"/>
      <c r="K257" s="192"/>
      <c r="L257" s="391"/>
      <c r="M257" s="345"/>
      <c r="N257" s="345"/>
      <c r="O257" s="291"/>
      <c r="P257" s="171" t="s">
        <v>179</v>
      </c>
      <c r="Q257" s="171">
        <v>190</v>
      </c>
      <c r="R257" s="171" t="s">
        <v>451</v>
      </c>
      <c r="S257" s="171" t="s">
        <v>516</v>
      </c>
      <c r="T257" s="171" t="s">
        <v>456</v>
      </c>
      <c r="U257" s="171" t="str">
        <f t="shared" si="45"/>
        <v>1.2.2 Capacitación, Inducción y Reinducción en SG SST, Actividades de Promoción y Prevención - P y P</v>
      </c>
      <c r="V257" s="171">
        <f t="shared" si="46"/>
        <v>2</v>
      </c>
      <c r="W257" s="171">
        <f t="shared" si="47"/>
        <v>0</v>
      </c>
      <c r="X257" s="171"/>
      <c r="Y257" s="184" t="str">
        <f t="shared" si="52"/>
        <v/>
      </c>
      <c r="Z257" s="171"/>
      <c r="AA257" s="171"/>
      <c r="AB257" s="171"/>
      <c r="AC257" s="171" t="str">
        <f t="shared" si="48"/>
        <v/>
      </c>
      <c r="AD257" s="171" t="str">
        <f t="shared" si="49"/>
        <v/>
      </c>
      <c r="AE257" s="171" t="str">
        <f t="shared" si="50"/>
        <v/>
      </c>
      <c r="AF257" s="171" t="str">
        <f t="shared" si="51"/>
        <v/>
      </c>
      <c r="AG257" s="173" t="str">
        <f>+IFERROR(VLOOKUP(Q257,'Plan de Acción'!A:M,8,0),"")</f>
        <v/>
      </c>
    </row>
    <row r="258" spans="1:33" ht="15.75" hidden="1" customHeight="1" thickBot="1" x14ac:dyDescent="0.3">
      <c r="A258" s="268"/>
      <c r="B258" s="272"/>
      <c r="C258" s="275"/>
      <c r="D258" s="9" t="s">
        <v>10</v>
      </c>
      <c r="E258" s="215"/>
      <c r="F258" s="40">
        <v>2</v>
      </c>
      <c r="G258" s="278"/>
      <c r="H258" s="200"/>
      <c r="I258" s="194"/>
      <c r="J258" s="194"/>
      <c r="K258" s="195"/>
      <c r="L258" s="392"/>
      <c r="M258" s="346"/>
      <c r="N258" s="346"/>
      <c r="O258" s="291"/>
      <c r="P258" s="171" t="s">
        <v>184</v>
      </c>
      <c r="Q258" s="171">
        <v>191</v>
      </c>
      <c r="R258" s="171" t="s">
        <v>451</v>
      </c>
      <c r="S258" s="171" t="s">
        <v>516</v>
      </c>
      <c r="T258" s="171" t="s">
        <v>456</v>
      </c>
      <c r="U258" s="171" t="str">
        <f t="shared" si="45"/>
        <v>1.2.3 Responsable del SG SST - Curso 50 Horas</v>
      </c>
      <c r="V258" s="171">
        <f t="shared" si="46"/>
        <v>2</v>
      </c>
      <c r="W258" s="171">
        <f t="shared" si="47"/>
        <v>0</v>
      </c>
      <c r="X258" s="171"/>
      <c r="Y258" s="184" t="str">
        <f t="shared" si="52"/>
        <v/>
      </c>
      <c r="Z258" s="171"/>
      <c r="AA258" s="171"/>
      <c r="AB258" s="171"/>
      <c r="AC258" s="171" t="str">
        <f t="shared" si="48"/>
        <v/>
      </c>
      <c r="AD258" s="171" t="str">
        <f t="shared" si="49"/>
        <v/>
      </c>
      <c r="AE258" s="171" t="str">
        <f t="shared" si="50"/>
        <v/>
      </c>
      <c r="AF258" s="171" t="str">
        <f t="shared" si="51"/>
        <v/>
      </c>
      <c r="AG258" s="173" t="str">
        <f>+IFERROR(VLOOKUP(Q258,'Plan de Acción'!A:M,8,0),"")</f>
        <v/>
      </c>
    </row>
    <row r="259" spans="1:33" ht="15" hidden="1" customHeight="1" x14ac:dyDescent="0.25">
      <c r="A259" s="268"/>
      <c r="B259" s="270" t="s">
        <v>99</v>
      </c>
      <c r="C259" s="10" t="s">
        <v>27</v>
      </c>
      <c r="D259" s="11" t="s">
        <v>17</v>
      </c>
      <c r="E259" s="218"/>
      <c r="F259" s="41">
        <v>1</v>
      </c>
      <c r="G259" s="276">
        <v>15</v>
      </c>
      <c r="H259" s="201"/>
      <c r="I259" s="188"/>
      <c r="J259" s="188"/>
      <c r="K259" s="189"/>
      <c r="L259" s="310">
        <f>+COUNTA(H259:H261,H264,H266:H267,H269)*1+COUNTA(J259:J261,J264,J266:J267,J269)*1+COUNTA(H262:H263,J262:J263,H265,J265,H268,J268)*2</f>
        <v>0</v>
      </c>
      <c r="M259" s="344">
        <f>L259/G259</f>
        <v>0</v>
      </c>
      <c r="N259" s="344">
        <f>L259/G259</f>
        <v>0</v>
      </c>
      <c r="O259" s="291"/>
      <c r="P259" s="171" t="s">
        <v>193</v>
      </c>
      <c r="Q259" s="171">
        <v>192</v>
      </c>
      <c r="R259" s="171" t="s">
        <v>451</v>
      </c>
      <c r="S259" s="171" t="s">
        <v>516</v>
      </c>
      <c r="T259" s="171" t="s">
        <v>457</v>
      </c>
      <c r="U259" s="171" t="str">
        <f t="shared" si="45"/>
        <v xml:space="preserve">2.1.1 Politica del SG SST - Firmada  Fechada y Divulgada al Copasst </v>
      </c>
      <c r="V259" s="171">
        <f t="shared" si="46"/>
        <v>1</v>
      </c>
      <c r="W259" s="171">
        <f t="shared" si="47"/>
        <v>0</v>
      </c>
      <c r="X259" s="171"/>
      <c r="Y259" s="184" t="str">
        <f t="shared" si="52"/>
        <v/>
      </c>
      <c r="Z259" s="171"/>
      <c r="AA259" s="171"/>
      <c r="AB259" s="171"/>
      <c r="AC259" s="171" t="str">
        <f t="shared" si="48"/>
        <v/>
      </c>
      <c r="AD259" s="171" t="str">
        <f t="shared" si="49"/>
        <v/>
      </c>
      <c r="AE259" s="171" t="str">
        <f t="shared" si="50"/>
        <v/>
      </c>
      <c r="AF259" s="171" t="str">
        <f t="shared" si="51"/>
        <v/>
      </c>
      <c r="AG259" s="173" t="str">
        <f>+IFERROR(VLOOKUP(Q259,'Plan de Acción'!A:M,8,0),"")</f>
        <v/>
      </c>
    </row>
    <row r="260" spans="1:33" ht="30" hidden="1" x14ac:dyDescent="0.25">
      <c r="A260" s="268"/>
      <c r="B260" s="271"/>
      <c r="C260" s="12" t="s">
        <v>28</v>
      </c>
      <c r="D260" s="4" t="s">
        <v>18</v>
      </c>
      <c r="E260" s="219"/>
      <c r="F260" s="42">
        <v>1</v>
      </c>
      <c r="G260" s="277"/>
      <c r="H260" s="199"/>
      <c r="I260" s="191"/>
      <c r="J260" s="191"/>
      <c r="K260" s="192"/>
      <c r="L260" s="311"/>
      <c r="M260" s="345"/>
      <c r="N260" s="345"/>
      <c r="O260" s="291"/>
      <c r="P260" s="171" t="s">
        <v>199</v>
      </c>
      <c r="Q260" s="171">
        <v>193</v>
      </c>
      <c r="R260" s="171" t="s">
        <v>451</v>
      </c>
      <c r="S260" s="171" t="s">
        <v>517</v>
      </c>
      <c r="T260" s="171" t="s">
        <v>458</v>
      </c>
      <c r="U260" s="171" t="str">
        <f t="shared" si="45"/>
        <v>2.2.1 Objetivos definidos, claros, medibles, cuantificables, con metas, documentos, revisados del SG SST</v>
      </c>
      <c r="V260" s="171">
        <f t="shared" si="46"/>
        <v>1</v>
      </c>
      <c r="W260" s="171">
        <f t="shared" si="47"/>
        <v>0</v>
      </c>
      <c r="X260" s="171"/>
      <c r="Y260" s="184" t="str">
        <f t="shared" si="52"/>
        <v/>
      </c>
      <c r="Z260" s="171"/>
      <c r="AA260" s="171"/>
      <c r="AB260" s="171"/>
      <c r="AC260" s="171" t="str">
        <f t="shared" si="48"/>
        <v/>
      </c>
      <c r="AD260" s="171" t="str">
        <f t="shared" si="49"/>
        <v/>
      </c>
      <c r="AE260" s="171" t="str">
        <f t="shared" si="50"/>
        <v/>
      </c>
      <c r="AF260" s="171" t="str">
        <f t="shared" si="51"/>
        <v/>
      </c>
      <c r="AG260" s="173" t="str">
        <f>+IFERROR(VLOOKUP(Q260,'Plan de Acción'!A:M,8,0),"")</f>
        <v/>
      </c>
    </row>
    <row r="261" spans="1:33" ht="26.25" hidden="1" x14ac:dyDescent="0.25">
      <c r="A261" s="268"/>
      <c r="B261" s="271"/>
      <c r="C261" s="13" t="s">
        <v>29</v>
      </c>
      <c r="D261" s="5" t="s">
        <v>19</v>
      </c>
      <c r="E261" s="220"/>
      <c r="F261" s="42">
        <v>1</v>
      </c>
      <c r="G261" s="277"/>
      <c r="H261" s="199"/>
      <c r="I261" s="191"/>
      <c r="J261" s="191"/>
      <c r="K261" s="192"/>
      <c r="L261" s="311"/>
      <c r="M261" s="345"/>
      <c r="N261" s="345"/>
      <c r="O261" s="291"/>
      <c r="P261" s="171" t="s">
        <v>205</v>
      </c>
      <c r="Q261" s="171">
        <v>194</v>
      </c>
      <c r="R261" s="171" t="s">
        <v>451</v>
      </c>
      <c r="S261" s="171" t="s">
        <v>517</v>
      </c>
      <c r="T261" s="174" t="s">
        <v>459</v>
      </c>
      <c r="U261" s="171" t="str">
        <f t="shared" si="45"/>
        <v>2.3.1 Evaluación e identificación de Prioridades</v>
      </c>
      <c r="V261" s="171">
        <f t="shared" si="46"/>
        <v>1</v>
      </c>
      <c r="W261" s="171">
        <f t="shared" si="47"/>
        <v>0</v>
      </c>
      <c r="X261" s="171"/>
      <c r="Y261" s="184" t="str">
        <f t="shared" si="52"/>
        <v/>
      </c>
      <c r="Z261" s="171"/>
      <c r="AA261" s="171"/>
      <c r="AB261" s="171"/>
      <c r="AC261" s="171" t="str">
        <f t="shared" si="48"/>
        <v/>
      </c>
      <c r="AD261" s="171" t="str">
        <f t="shared" si="49"/>
        <v/>
      </c>
      <c r="AE261" s="171" t="str">
        <f t="shared" si="50"/>
        <v/>
      </c>
      <c r="AF261" s="171" t="str">
        <f t="shared" si="51"/>
        <v/>
      </c>
      <c r="AG261" s="173" t="str">
        <f>+IFERROR(VLOOKUP(Q261,'Plan de Acción'!A:M,8,0),"")</f>
        <v/>
      </c>
    </row>
    <row r="262" spans="1:33" ht="30" hidden="1" x14ac:dyDescent="0.25">
      <c r="A262" s="268"/>
      <c r="B262" s="271"/>
      <c r="C262" s="14" t="s">
        <v>30</v>
      </c>
      <c r="D262" s="6" t="s">
        <v>20</v>
      </c>
      <c r="E262" s="221"/>
      <c r="F262" s="42">
        <v>2</v>
      </c>
      <c r="G262" s="277"/>
      <c r="H262" s="199"/>
      <c r="I262" s="191"/>
      <c r="J262" s="191"/>
      <c r="K262" s="192"/>
      <c r="L262" s="311"/>
      <c r="M262" s="345"/>
      <c r="N262" s="345"/>
      <c r="O262" s="291"/>
      <c r="P262" s="171" t="s">
        <v>209</v>
      </c>
      <c r="Q262" s="171">
        <v>195</v>
      </c>
      <c r="R262" s="171" t="s">
        <v>451</v>
      </c>
      <c r="S262" s="171" t="s">
        <v>517</v>
      </c>
      <c r="T262" s="168" t="s">
        <v>460</v>
      </c>
      <c r="U262" s="171" t="str">
        <f t="shared" si="45"/>
        <v>2.4.1 Plan que identifica objetivos, metas, responsabilidad, recursos con cronograma y firmado</v>
      </c>
      <c r="V262" s="171">
        <f t="shared" si="46"/>
        <v>2</v>
      </c>
      <c r="W262" s="171">
        <f t="shared" si="47"/>
        <v>0</v>
      </c>
      <c r="X262" s="171"/>
      <c r="Y262" s="184" t="str">
        <f t="shared" si="52"/>
        <v/>
      </c>
      <c r="Z262" s="171"/>
      <c r="AA262" s="171"/>
      <c r="AB262" s="171"/>
      <c r="AC262" s="171" t="str">
        <f t="shared" si="48"/>
        <v/>
      </c>
      <c r="AD262" s="171" t="str">
        <f t="shared" si="49"/>
        <v/>
      </c>
      <c r="AE262" s="171" t="str">
        <f t="shared" si="50"/>
        <v/>
      </c>
      <c r="AF262" s="171" t="str">
        <f t="shared" si="51"/>
        <v/>
      </c>
      <c r="AG262" s="173" t="str">
        <f>+IFERROR(VLOOKUP(Q262,'Plan de Acción'!A:M,8,0),"")</f>
        <v/>
      </c>
    </row>
    <row r="263" spans="1:33" ht="30" hidden="1" x14ac:dyDescent="0.25">
      <c r="A263" s="268"/>
      <c r="B263" s="271"/>
      <c r="C263" s="15" t="s">
        <v>31</v>
      </c>
      <c r="D263" s="5" t="s">
        <v>21</v>
      </c>
      <c r="E263" s="220"/>
      <c r="F263" s="42">
        <v>2</v>
      </c>
      <c r="G263" s="277"/>
      <c r="H263" s="199"/>
      <c r="I263" s="191"/>
      <c r="J263" s="191"/>
      <c r="K263" s="192"/>
      <c r="L263" s="311"/>
      <c r="M263" s="345"/>
      <c r="N263" s="345"/>
      <c r="O263" s="291"/>
      <c r="P263" s="171" t="s">
        <v>215</v>
      </c>
      <c r="Q263" s="171">
        <v>196</v>
      </c>
      <c r="R263" s="171" t="s">
        <v>451</v>
      </c>
      <c r="S263" s="171" t="s">
        <v>517</v>
      </c>
      <c r="T263" s="175" t="s">
        <v>461</v>
      </c>
      <c r="U263" s="171" t="str">
        <f t="shared" si="45"/>
        <v>2.5.1 Archivo o Retención documental del SG SST</v>
      </c>
      <c r="V263" s="171">
        <f t="shared" si="46"/>
        <v>2</v>
      </c>
      <c r="W263" s="171">
        <f t="shared" si="47"/>
        <v>0</v>
      </c>
      <c r="X263" s="171"/>
      <c r="Y263" s="184" t="str">
        <f t="shared" si="52"/>
        <v/>
      </c>
      <c r="Z263" s="171"/>
      <c r="AA263" s="171"/>
      <c r="AB263" s="171"/>
      <c r="AC263" s="171" t="str">
        <f t="shared" si="48"/>
        <v/>
      </c>
      <c r="AD263" s="171" t="str">
        <f t="shared" si="49"/>
        <v/>
      </c>
      <c r="AE263" s="171" t="str">
        <f t="shared" si="50"/>
        <v/>
      </c>
      <c r="AF263" s="171" t="str">
        <f t="shared" si="51"/>
        <v/>
      </c>
      <c r="AG263" s="173" t="str">
        <f>+IFERROR(VLOOKUP(Q263,'Plan de Acción'!A:M,8,0),"")</f>
        <v/>
      </c>
    </row>
    <row r="264" spans="1:33" ht="15" hidden="1" customHeight="1" x14ac:dyDescent="0.25">
      <c r="A264" s="268"/>
      <c r="B264" s="271"/>
      <c r="C264" s="12" t="s">
        <v>32</v>
      </c>
      <c r="D264" s="2" t="s">
        <v>22</v>
      </c>
      <c r="E264" s="214"/>
      <c r="F264" s="42">
        <v>1</v>
      </c>
      <c r="G264" s="277"/>
      <c r="H264" s="199"/>
      <c r="I264" s="191"/>
      <c r="J264" s="191"/>
      <c r="K264" s="192"/>
      <c r="L264" s="311"/>
      <c r="M264" s="345"/>
      <c r="N264" s="345"/>
      <c r="O264" s="291"/>
      <c r="P264" s="171" t="s">
        <v>220</v>
      </c>
      <c r="Q264" s="171">
        <v>197</v>
      </c>
      <c r="R264" s="171" t="s">
        <v>451</v>
      </c>
      <c r="S264" s="171" t="s">
        <v>517</v>
      </c>
      <c r="T264" s="171" t="s">
        <v>462</v>
      </c>
      <c r="U264" s="171" t="str">
        <f t="shared" si="45"/>
        <v>2.6.1 Rendición sbore el desempeño</v>
      </c>
      <c r="V264" s="171">
        <f t="shared" si="46"/>
        <v>1</v>
      </c>
      <c r="W264" s="171">
        <f t="shared" si="47"/>
        <v>0</v>
      </c>
      <c r="X264" s="171"/>
      <c r="Y264" s="184" t="str">
        <f t="shared" si="52"/>
        <v/>
      </c>
      <c r="Z264" s="171"/>
      <c r="AA264" s="171"/>
      <c r="AB264" s="171"/>
      <c r="AC264" s="171" t="str">
        <f t="shared" si="48"/>
        <v/>
      </c>
      <c r="AD264" s="171" t="str">
        <f t="shared" si="49"/>
        <v/>
      </c>
      <c r="AE264" s="171" t="str">
        <f t="shared" si="50"/>
        <v/>
      </c>
      <c r="AF264" s="171" t="str">
        <f t="shared" si="51"/>
        <v/>
      </c>
      <c r="AG264" s="173" t="str">
        <f>+IFERROR(VLOOKUP(Q264,'Plan de Acción'!A:M,8,0),"")</f>
        <v/>
      </c>
    </row>
    <row r="265" spans="1:33" ht="30" hidden="1" x14ac:dyDescent="0.25">
      <c r="A265" s="268"/>
      <c r="B265" s="271"/>
      <c r="C265" s="15" t="s">
        <v>33</v>
      </c>
      <c r="D265" s="5" t="s">
        <v>23</v>
      </c>
      <c r="E265" s="220"/>
      <c r="F265" s="42">
        <v>2</v>
      </c>
      <c r="G265" s="277"/>
      <c r="H265" s="199"/>
      <c r="I265" s="191"/>
      <c r="J265" s="191"/>
      <c r="K265" s="192"/>
      <c r="L265" s="311"/>
      <c r="M265" s="345"/>
      <c r="N265" s="345"/>
      <c r="O265" s="291"/>
      <c r="P265" s="171" t="s">
        <v>226</v>
      </c>
      <c r="Q265" s="171">
        <v>198</v>
      </c>
      <c r="R265" s="171" t="s">
        <v>451</v>
      </c>
      <c r="S265" s="171" t="s">
        <v>517</v>
      </c>
      <c r="T265" s="175" t="s">
        <v>463</v>
      </c>
      <c r="U265" s="171" t="str">
        <f t="shared" si="45"/>
        <v>2.7.1 Matriz Legal</v>
      </c>
      <c r="V265" s="171">
        <f t="shared" si="46"/>
        <v>2</v>
      </c>
      <c r="W265" s="171">
        <f t="shared" si="47"/>
        <v>0</v>
      </c>
      <c r="X265" s="171"/>
      <c r="Y265" s="184" t="str">
        <f t="shared" si="52"/>
        <v/>
      </c>
      <c r="Z265" s="171"/>
      <c r="AA265" s="171"/>
      <c r="AB265" s="171"/>
      <c r="AC265" s="171" t="str">
        <f t="shared" si="48"/>
        <v/>
      </c>
      <c r="AD265" s="171" t="str">
        <f t="shared" si="49"/>
        <v/>
      </c>
      <c r="AE265" s="171" t="str">
        <f t="shared" si="50"/>
        <v/>
      </c>
      <c r="AF265" s="171" t="str">
        <f t="shared" si="51"/>
        <v/>
      </c>
      <c r="AG265" s="173" t="str">
        <f>+IFERROR(VLOOKUP(Q265,'Plan de Acción'!A:M,8,0),"")</f>
        <v/>
      </c>
    </row>
    <row r="266" spans="1:33" ht="15" hidden="1" customHeight="1" x14ac:dyDescent="0.25">
      <c r="A266" s="268"/>
      <c r="B266" s="271"/>
      <c r="C266" s="12" t="s">
        <v>34</v>
      </c>
      <c r="D266" s="2" t="s">
        <v>24</v>
      </c>
      <c r="E266" s="214"/>
      <c r="F266" s="42">
        <v>1</v>
      </c>
      <c r="G266" s="277"/>
      <c r="H266" s="199"/>
      <c r="I266" s="191"/>
      <c r="J266" s="191"/>
      <c r="K266" s="192"/>
      <c r="L266" s="311"/>
      <c r="M266" s="345"/>
      <c r="N266" s="345"/>
      <c r="O266" s="291"/>
      <c r="P266" s="171" t="s">
        <v>231</v>
      </c>
      <c r="Q266" s="171">
        <v>199</v>
      </c>
      <c r="R266" s="171" t="s">
        <v>451</v>
      </c>
      <c r="S266" s="171" t="s">
        <v>517</v>
      </c>
      <c r="T266" s="171" t="s">
        <v>464</v>
      </c>
      <c r="U266" s="171" t="str">
        <f t="shared" si="45"/>
        <v>2.8.1 Mecanismo de comunicación, auto reporte del SG SST</v>
      </c>
      <c r="V266" s="171">
        <f t="shared" si="46"/>
        <v>1</v>
      </c>
      <c r="W266" s="171">
        <f t="shared" si="47"/>
        <v>0</v>
      </c>
      <c r="X266" s="171"/>
      <c r="Y266" s="184" t="str">
        <f t="shared" si="52"/>
        <v/>
      </c>
      <c r="Z266" s="171"/>
      <c r="AA266" s="171"/>
      <c r="AB266" s="171"/>
      <c r="AC266" s="171" t="str">
        <f t="shared" si="48"/>
        <v/>
      </c>
      <c r="AD266" s="171" t="str">
        <f t="shared" si="49"/>
        <v/>
      </c>
      <c r="AE266" s="171" t="str">
        <f t="shared" si="50"/>
        <v/>
      </c>
      <c r="AF266" s="171" t="str">
        <f t="shared" si="51"/>
        <v/>
      </c>
      <c r="AG266" s="173" t="str">
        <f>+IFERROR(VLOOKUP(Q266,'Plan de Acción'!A:M,8,0),"")</f>
        <v/>
      </c>
    </row>
    <row r="267" spans="1:33" ht="30" hidden="1" x14ac:dyDescent="0.25">
      <c r="A267" s="268"/>
      <c r="B267" s="271"/>
      <c r="C267" s="12" t="s">
        <v>35</v>
      </c>
      <c r="D267" s="6" t="s">
        <v>36</v>
      </c>
      <c r="E267" s="221"/>
      <c r="F267" s="42">
        <v>1</v>
      </c>
      <c r="G267" s="277"/>
      <c r="H267" s="199"/>
      <c r="I267" s="191"/>
      <c r="J267" s="191"/>
      <c r="K267" s="192"/>
      <c r="L267" s="311"/>
      <c r="M267" s="345"/>
      <c r="N267" s="345"/>
      <c r="O267" s="291"/>
      <c r="P267" s="171" t="s">
        <v>237</v>
      </c>
      <c r="Q267" s="171">
        <v>200</v>
      </c>
      <c r="R267" s="171" t="s">
        <v>451</v>
      </c>
      <c r="S267" s="171" t="s">
        <v>517</v>
      </c>
      <c r="T267" s="171" t="s">
        <v>465</v>
      </c>
      <c r="U267" s="171" t="str">
        <f t="shared" si="45"/>
        <v>2.9.1 Identificación, Evaluación para adquisición de productos y servicios en el SG SST</v>
      </c>
      <c r="V267" s="171">
        <f t="shared" si="46"/>
        <v>1</v>
      </c>
      <c r="W267" s="171">
        <f t="shared" si="47"/>
        <v>0</v>
      </c>
      <c r="X267" s="171"/>
      <c r="Y267" s="184" t="str">
        <f t="shared" si="52"/>
        <v/>
      </c>
      <c r="Z267" s="171"/>
      <c r="AA267" s="171"/>
      <c r="AB267" s="171"/>
      <c r="AC267" s="171" t="str">
        <f t="shared" si="48"/>
        <v/>
      </c>
      <c r="AD267" s="171" t="str">
        <f t="shared" si="49"/>
        <v/>
      </c>
      <c r="AE267" s="171" t="str">
        <f t="shared" si="50"/>
        <v/>
      </c>
      <c r="AF267" s="171" t="str">
        <f t="shared" si="51"/>
        <v/>
      </c>
      <c r="AG267" s="173" t="str">
        <f>+IFERROR(VLOOKUP(Q267,'Plan de Acción'!A:M,8,0),"")</f>
        <v/>
      </c>
    </row>
    <row r="268" spans="1:33" ht="15" hidden="1" customHeight="1" x14ac:dyDescent="0.25">
      <c r="A268" s="268"/>
      <c r="B268" s="271"/>
      <c r="C268" s="12" t="s">
        <v>37</v>
      </c>
      <c r="D268" s="6" t="s">
        <v>25</v>
      </c>
      <c r="E268" s="221"/>
      <c r="F268" s="42">
        <v>2</v>
      </c>
      <c r="G268" s="277"/>
      <c r="H268" s="199"/>
      <c r="I268" s="191"/>
      <c r="J268" s="191"/>
      <c r="K268" s="192"/>
      <c r="L268" s="311"/>
      <c r="M268" s="345"/>
      <c r="N268" s="345"/>
      <c r="O268" s="291"/>
      <c r="P268" s="171" t="s">
        <v>242</v>
      </c>
      <c r="Q268" s="171">
        <v>201</v>
      </c>
      <c r="R268" s="171" t="s">
        <v>451</v>
      </c>
      <c r="S268" s="171" t="s">
        <v>517</v>
      </c>
      <c r="T268" s="171" t="s">
        <v>466</v>
      </c>
      <c r="U268" s="171" t="str">
        <f t="shared" si="45"/>
        <v>2.10.1 Evaluación y selección de proveedores y contratista</v>
      </c>
      <c r="V268" s="171">
        <f t="shared" si="46"/>
        <v>2</v>
      </c>
      <c r="W268" s="171">
        <f t="shared" si="47"/>
        <v>0</v>
      </c>
      <c r="X268" s="171"/>
      <c r="Y268" s="184" t="str">
        <f t="shared" si="52"/>
        <v/>
      </c>
      <c r="Z268" s="171"/>
      <c r="AA268" s="171"/>
      <c r="AB268" s="171"/>
      <c r="AC268" s="171" t="str">
        <f t="shared" si="48"/>
        <v/>
      </c>
      <c r="AD268" s="171" t="str">
        <f t="shared" si="49"/>
        <v/>
      </c>
      <c r="AE268" s="171" t="str">
        <f t="shared" si="50"/>
        <v/>
      </c>
      <c r="AF268" s="171" t="str">
        <f t="shared" si="51"/>
        <v/>
      </c>
      <c r="AG268" s="173" t="str">
        <f>+IFERROR(VLOOKUP(Q268,'Plan de Acción'!A:M,8,0),"")</f>
        <v/>
      </c>
    </row>
    <row r="269" spans="1:33" ht="30.75" hidden="1" thickBot="1" x14ac:dyDescent="0.3">
      <c r="A269" s="269"/>
      <c r="B269" s="272"/>
      <c r="C269" s="16" t="s">
        <v>38</v>
      </c>
      <c r="D269" s="17" t="s">
        <v>26</v>
      </c>
      <c r="E269" s="222"/>
      <c r="F269" s="43">
        <v>1</v>
      </c>
      <c r="G269" s="278"/>
      <c r="H269" s="200"/>
      <c r="I269" s="194"/>
      <c r="J269" s="194"/>
      <c r="K269" s="195"/>
      <c r="L269" s="312"/>
      <c r="M269" s="346"/>
      <c r="N269" s="346"/>
      <c r="O269" s="292"/>
      <c r="P269" s="171" t="s">
        <v>247</v>
      </c>
      <c r="Q269" s="171">
        <v>202</v>
      </c>
      <c r="R269" s="171" t="s">
        <v>451</v>
      </c>
      <c r="S269" s="171" t="s">
        <v>517</v>
      </c>
      <c r="T269" s="171" t="s">
        <v>467</v>
      </c>
      <c r="U269" s="171" t="str">
        <f t="shared" si="45"/>
        <v>2.11.1 Evaluación del impacto de cambios internos y externos en el SG SST</v>
      </c>
      <c r="V269" s="171">
        <f t="shared" si="46"/>
        <v>1</v>
      </c>
      <c r="W269" s="171">
        <f t="shared" si="47"/>
        <v>0</v>
      </c>
      <c r="X269" s="176">
        <f>+SUM(W248:W269)/SUM(V248:V269)</f>
        <v>0</v>
      </c>
      <c r="Y269" s="184" t="str">
        <f t="shared" si="52"/>
        <v/>
      </c>
      <c r="Z269" s="176">
        <f>+IF(SUM(W248:W269)/SUM(V248:V269)&lt;=60%,SUM(W248:W269)/SUM(V248:V269),"-")</f>
        <v>0</v>
      </c>
      <c r="AA269" s="176" t="str">
        <f>+IF(SUM(W248:W269)/SUM(V248:V269)&gt;85%,SUM(W248:W269)/SUM(V248:V269),"-")</f>
        <v>-</v>
      </c>
      <c r="AB269" s="176" t="str">
        <f>+IF(AND(Z269="-",AA269="-"),SUM(W248:W269)/SUM(V248:V269),"-")</f>
        <v>-</v>
      </c>
      <c r="AC269" s="171" t="str">
        <f t="shared" si="48"/>
        <v/>
      </c>
      <c r="AD269" s="171" t="str">
        <f t="shared" si="49"/>
        <v/>
      </c>
      <c r="AE269" s="171" t="str">
        <f t="shared" si="50"/>
        <v/>
      </c>
      <c r="AF269" s="171" t="str">
        <f t="shared" si="51"/>
        <v/>
      </c>
      <c r="AG269" s="173" t="str">
        <f>+IFERROR(VLOOKUP(Q269,'Plan de Acción'!A:M,8,0),"")</f>
        <v/>
      </c>
    </row>
    <row r="270" spans="1:33" ht="15" hidden="1" customHeight="1" x14ac:dyDescent="0.25">
      <c r="A270" s="335" t="s">
        <v>106</v>
      </c>
      <c r="B270" s="338" t="s">
        <v>100</v>
      </c>
      <c r="C270" s="362" t="s">
        <v>55</v>
      </c>
      <c r="D270" s="25" t="s">
        <v>39</v>
      </c>
      <c r="E270" s="223"/>
      <c r="F270" s="44">
        <v>1</v>
      </c>
      <c r="G270" s="330">
        <v>9</v>
      </c>
      <c r="H270" s="202"/>
      <c r="I270" s="203"/>
      <c r="J270" s="203"/>
      <c r="K270" s="204"/>
      <c r="L270" s="365">
        <f>+COUNTA(J270:J278,H270:H278)*1</f>
        <v>0</v>
      </c>
      <c r="M270" s="353">
        <f>L270/G270</f>
        <v>0</v>
      </c>
      <c r="N270" s="353">
        <f>(L270+L279+L282)/(G270+G279+G282)</f>
        <v>0</v>
      </c>
      <c r="O270" s="356">
        <f>(L270+L279+L282+L288+L292+L298)/(G270+G279+G282+G288+G292+G298)</f>
        <v>0</v>
      </c>
      <c r="P270" s="171" t="s">
        <v>254</v>
      </c>
      <c r="Q270" s="171">
        <v>203</v>
      </c>
      <c r="R270" s="171" t="s">
        <v>452</v>
      </c>
      <c r="S270" s="171" t="s">
        <v>518</v>
      </c>
      <c r="T270" s="166" t="s">
        <v>468</v>
      </c>
      <c r="U270" s="171" t="str">
        <f t="shared" si="45"/>
        <v xml:space="preserve">3.1.1 Evaluación Medica Ocupacional </v>
      </c>
      <c r="V270" s="171">
        <f t="shared" si="46"/>
        <v>1</v>
      </c>
      <c r="W270" s="171">
        <f t="shared" si="47"/>
        <v>0</v>
      </c>
      <c r="X270" s="171"/>
      <c r="Y270" s="184" t="str">
        <f t="shared" si="52"/>
        <v/>
      </c>
      <c r="Z270" s="171"/>
      <c r="AA270" s="171"/>
      <c r="AB270" s="171"/>
      <c r="AC270" s="171" t="str">
        <f t="shared" si="48"/>
        <v/>
      </c>
      <c r="AD270" s="171" t="str">
        <f t="shared" si="49"/>
        <v/>
      </c>
      <c r="AE270" s="171" t="str">
        <f t="shared" si="50"/>
        <v/>
      </c>
      <c r="AF270" s="171" t="str">
        <f t="shared" si="51"/>
        <v/>
      </c>
      <c r="AG270" s="173" t="str">
        <f>+IFERROR(VLOOKUP(Q270,'Plan de Acción'!A:M,8,0),"")</f>
        <v/>
      </c>
    </row>
    <row r="271" spans="1:33" ht="15" hidden="1" customHeight="1" x14ac:dyDescent="0.25">
      <c r="A271" s="336"/>
      <c r="B271" s="339"/>
      <c r="C271" s="363"/>
      <c r="D271" s="26" t="s">
        <v>40</v>
      </c>
      <c r="E271" s="224"/>
      <c r="F271" s="46">
        <v>1</v>
      </c>
      <c r="G271" s="334"/>
      <c r="H271" s="205"/>
      <c r="I271" s="206"/>
      <c r="J271" s="206"/>
      <c r="K271" s="207"/>
      <c r="L271" s="366"/>
      <c r="M271" s="354"/>
      <c r="N271" s="354"/>
      <c r="O271" s="357"/>
      <c r="P271" s="171" t="s">
        <v>257</v>
      </c>
      <c r="Q271" s="171">
        <v>204</v>
      </c>
      <c r="R271" s="171" t="s">
        <v>452</v>
      </c>
      <c r="S271" s="171" t="s">
        <v>518</v>
      </c>
      <c r="T271" s="171" t="s">
        <v>468</v>
      </c>
      <c r="U271" s="171" t="str">
        <f t="shared" si="45"/>
        <v>3.1.2 Actividades de Promoción y Prevención en Salud</v>
      </c>
      <c r="V271" s="171">
        <f t="shared" si="46"/>
        <v>1</v>
      </c>
      <c r="W271" s="171">
        <f t="shared" si="47"/>
        <v>0</v>
      </c>
      <c r="X271" s="171"/>
      <c r="Y271" s="184" t="str">
        <f t="shared" si="52"/>
        <v/>
      </c>
      <c r="Z271" s="171"/>
      <c r="AA271" s="171"/>
      <c r="AB271" s="171"/>
      <c r="AC271" s="171" t="str">
        <f t="shared" si="48"/>
        <v/>
      </c>
      <c r="AD271" s="171" t="str">
        <f t="shared" si="49"/>
        <v/>
      </c>
      <c r="AE271" s="171" t="str">
        <f t="shared" si="50"/>
        <v/>
      </c>
      <c r="AF271" s="171" t="str">
        <f t="shared" si="51"/>
        <v/>
      </c>
      <c r="AG271" s="173" t="str">
        <f>+IFERROR(VLOOKUP(Q271,'Plan de Acción'!A:M,8,0),"")</f>
        <v/>
      </c>
    </row>
    <row r="272" spans="1:33" ht="15" hidden="1" customHeight="1" x14ac:dyDescent="0.25">
      <c r="A272" s="336"/>
      <c r="B272" s="339"/>
      <c r="C272" s="363"/>
      <c r="D272" s="26" t="s">
        <v>41</v>
      </c>
      <c r="E272" s="224"/>
      <c r="F272" s="46">
        <v>1</v>
      </c>
      <c r="G272" s="334"/>
      <c r="H272" s="205"/>
      <c r="I272" s="206"/>
      <c r="J272" s="206"/>
      <c r="K272" s="207"/>
      <c r="L272" s="366"/>
      <c r="M272" s="354"/>
      <c r="N272" s="354"/>
      <c r="O272" s="357"/>
      <c r="P272" s="171" t="s">
        <v>261</v>
      </c>
      <c r="Q272" s="171">
        <v>205</v>
      </c>
      <c r="R272" s="171" t="s">
        <v>452</v>
      </c>
      <c r="S272" s="171" t="s">
        <v>518</v>
      </c>
      <c r="T272" s="171" t="s">
        <v>468</v>
      </c>
      <c r="U272" s="171" t="str">
        <f t="shared" si="45"/>
        <v>3.1.3 Informar al médico los perfiles de cargo</v>
      </c>
      <c r="V272" s="171">
        <f t="shared" si="46"/>
        <v>1</v>
      </c>
      <c r="W272" s="171">
        <f t="shared" si="47"/>
        <v>0</v>
      </c>
      <c r="X272" s="171"/>
      <c r="Y272" s="184" t="str">
        <f t="shared" si="52"/>
        <v/>
      </c>
      <c r="Z272" s="171"/>
      <c r="AA272" s="171"/>
      <c r="AB272" s="171"/>
      <c r="AC272" s="171" t="str">
        <f t="shared" si="48"/>
        <v/>
      </c>
      <c r="AD272" s="171" t="str">
        <f t="shared" si="49"/>
        <v/>
      </c>
      <c r="AE272" s="171" t="str">
        <f t="shared" si="50"/>
        <v/>
      </c>
      <c r="AF272" s="171" t="str">
        <f t="shared" si="51"/>
        <v/>
      </c>
      <c r="AG272" s="173" t="str">
        <f>+IFERROR(VLOOKUP(Q272,'Plan de Acción'!A:M,8,0),"")</f>
        <v/>
      </c>
    </row>
    <row r="273" spans="1:33" ht="30" hidden="1" x14ac:dyDescent="0.25">
      <c r="A273" s="336"/>
      <c r="B273" s="339"/>
      <c r="C273" s="363"/>
      <c r="D273" s="26" t="s">
        <v>42</v>
      </c>
      <c r="E273" s="224"/>
      <c r="F273" s="46">
        <v>1</v>
      </c>
      <c r="G273" s="334"/>
      <c r="H273" s="205"/>
      <c r="I273" s="206"/>
      <c r="J273" s="206"/>
      <c r="K273" s="207"/>
      <c r="L273" s="366"/>
      <c r="M273" s="354"/>
      <c r="N273" s="354"/>
      <c r="O273" s="357"/>
      <c r="P273" s="171" t="s">
        <v>266</v>
      </c>
      <c r="Q273" s="171">
        <v>206</v>
      </c>
      <c r="R273" s="171" t="s">
        <v>452</v>
      </c>
      <c r="S273" s="171" t="s">
        <v>518</v>
      </c>
      <c r="T273" s="171" t="s">
        <v>468</v>
      </c>
      <c r="U273" s="171" t="str">
        <f t="shared" si="45"/>
        <v>3.1.4 Realización de los exámenes médicos ocupacionales - Peligros - Periodicidad</v>
      </c>
      <c r="V273" s="171">
        <f t="shared" si="46"/>
        <v>1</v>
      </c>
      <c r="W273" s="171">
        <f t="shared" si="47"/>
        <v>0</v>
      </c>
      <c r="X273" s="171"/>
      <c r="Y273" s="184" t="str">
        <f t="shared" si="52"/>
        <v/>
      </c>
      <c r="Z273" s="171"/>
      <c r="AA273" s="171"/>
      <c r="AB273" s="171"/>
      <c r="AC273" s="171" t="str">
        <f t="shared" si="48"/>
        <v/>
      </c>
      <c r="AD273" s="171" t="str">
        <f t="shared" si="49"/>
        <v/>
      </c>
      <c r="AE273" s="171" t="str">
        <f t="shared" si="50"/>
        <v/>
      </c>
      <c r="AF273" s="171" t="str">
        <f t="shared" si="51"/>
        <v/>
      </c>
      <c r="AG273" s="173" t="str">
        <f>+IFERROR(VLOOKUP(Q273,'Plan de Acción'!A:M,8,0),"")</f>
        <v/>
      </c>
    </row>
    <row r="274" spans="1:33" ht="15" hidden="1" customHeight="1" x14ac:dyDescent="0.25">
      <c r="A274" s="336"/>
      <c r="B274" s="339"/>
      <c r="C274" s="363"/>
      <c r="D274" s="26" t="s">
        <v>43</v>
      </c>
      <c r="E274" s="224"/>
      <c r="F274" s="46">
        <v>1</v>
      </c>
      <c r="G274" s="334"/>
      <c r="H274" s="205"/>
      <c r="I274" s="206"/>
      <c r="J274" s="206"/>
      <c r="K274" s="207"/>
      <c r="L274" s="366"/>
      <c r="M274" s="354"/>
      <c r="N274" s="354"/>
      <c r="O274" s="357"/>
      <c r="P274" s="171" t="s">
        <v>270</v>
      </c>
      <c r="Q274" s="171">
        <v>207</v>
      </c>
      <c r="R274" s="171" t="s">
        <v>452</v>
      </c>
      <c r="S274" s="171" t="s">
        <v>518</v>
      </c>
      <c r="T274" s="171" t="s">
        <v>468</v>
      </c>
      <c r="U274" s="171" t="str">
        <f t="shared" si="45"/>
        <v>3.1.5 Custodia de Historias Clínica</v>
      </c>
      <c r="V274" s="171">
        <f t="shared" si="46"/>
        <v>1</v>
      </c>
      <c r="W274" s="171">
        <f t="shared" si="47"/>
        <v>0</v>
      </c>
      <c r="X274" s="171"/>
      <c r="Y274" s="184" t="str">
        <f t="shared" si="52"/>
        <v/>
      </c>
      <c r="Z274" s="171"/>
      <c r="AA274" s="171"/>
      <c r="AB274" s="171"/>
      <c r="AC274" s="171" t="str">
        <f t="shared" si="48"/>
        <v/>
      </c>
      <c r="AD274" s="171" t="str">
        <f t="shared" si="49"/>
        <v/>
      </c>
      <c r="AE274" s="171" t="str">
        <f t="shared" si="50"/>
        <v/>
      </c>
      <c r="AF274" s="171" t="str">
        <f t="shared" si="51"/>
        <v/>
      </c>
      <c r="AG274" s="173" t="str">
        <f>+IFERROR(VLOOKUP(Q274,'Plan de Acción'!A:M,8,0),"")</f>
        <v/>
      </c>
    </row>
    <row r="275" spans="1:33" ht="15" hidden="1" customHeight="1" x14ac:dyDescent="0.25">
      <c r="A275" s="336"/>
      <c r="B275" s="339"/>
      <c r="C275" s="363"/>
      <c r="D275" s="26" t="s">
        <v>44</v>
      </c>
      <c r="E275" s="224"/>
      <c r="F275" s="46">
        <v>1</v>
      </c>
      <c r="G275" s="334"/>
      <c r="H275" s="205"/>
      <c r="I275" s="206"/>
      <c r="J275" s="206"/>
      <c r="K275" s="207"/>
      <c r="L275" s="366"/>
      <c r="M275" s="354"/>
      <c r="N275" s="354"/>
      <c r="O275" s="357"/>
      <c r="P275" s="171" t="s">
        <v>274</v>
      </c>
      <c r="Q275" s="171">
        <v>208</v>
      </c>
      <c r="R275" s="171" t="s">
        <v>452</v>
      </c>
      <c r="S275" s="171" t="s">
        <v>518</v>
      </c>
      <c r="T275" s="171" t="s">
        <v>468</v>
      </c>
      <c r="U275" s="171" t="str">
        <f t="shared" si="45"/>
        <v>3.1.6 Restricciones y Recomendaciones Laborales</v>
      </c>
      <c r="V275" s="171">
        <f t="shared" si="46"/>
        <v>1</v>
      </c>
      <c r="W275" s="171">
        <f t="shared" si="47"/>
        <v>0</v>
      </c>
      <c r="X275" s="171"/>
      <c r="Y275" s="184" t="str">
        <f t="shared" si="52"/>
        <v/>
      </c>
      <c r="Z275" s="171"/>
      <c r="AA275" s="171"/>
      <c r="AB275" s="171"/>
      <c r="AC275" s="171" t="str">
        <f t="shared" si="48"/>
        <v/>
      </c>
      <c r="AD275" s="171" t="str">
        <f t="shared" si="49"/>
        <v/>
      </c>
      <c r="AE275" s="171" t="str">
        <f t="shared" si="50"/>
        <v/>
      </c>
      <c r="AF275" s="171" t="str">
        <f t="shared" si="51"/>
        <v/>
      </c>
      <c r="AG275" s="173" t="str">
        <f>+IFERROR(VLOOKUP(Q275,'Plan de Acción'!A:M,8,0),"")</f>
        <v/>
      </c>
    </row>
    <row r="276" spans="1:33" ht="30" hidden="1" x14ac:dyDescent="0.25">
      <c r="A276" s="336"/>
      <c r="B276" s="339"/>
      <c r="C276" s="363"/>
      <c r="D276" s="26" t="s">
        <v>54</v>
      </c>
      <c r="E276" s="224"/>
      <c r="F276" s="46">
        <v>1</v>
      </c>
      <c r="G276" s="334"/>
      <c r="H276" s="205"/>
      <c r="I276" s="206"/>
      <c r="J276" s="206"/>
      <c r="K276" s="207"/>
      <c r="L276" s="366"/>
      <c r="M276" s="354"/>
      <c r="N276" s="354"/>
      <c r="O276" s="357"/>
      <c r="P276" s="171" t="s">
        <v>278</v>
      </c>
      <c r="Q276" s="171">
        <v>209</v>
      </c>
      <c r="R276" s="171" t="s">
        <v>452</v>
      </c>
      <c r="S276" s="171" t="s">
        <v>518</v>
      </c>
      <c r="T276" s="171" t="s">
        <v>468</v>
      </c>
      <c r="U276" s="171" t="str">
        <f t="shared" si="45"/>
        <v>3.1.7 Estilo de vida y entornos saludables (Controles tabaquismo, alcoholismo, farmaco dependiencia y otros)</v>
      </c>
      <c r="V276" s="171">
        <f t="shared" si="46"/>
        <v>1</v>
      </c>
      <c r="W276" s="171">
        <f t="shared" si="47"/>
        <v>0</v>
      </c>
      <c r="X276" s="171"/>
      <c r="Y276" s="184" t="str">
        <f t="shared" si="52"/>
        <v/>
      </c>
      <c r="Z276" s="171"/>
      <c r="AA276" s="171"/>
      <c r="AB276" s="171"/>
      <c r="AC276" s="171" t="str">
        <f t="shared" si="48"/>
        <v/>
      </c>
      <c r="AD276" s="171" t="str">
        <f t="shared" si="49"/>
        <v/>
      </c>
      <c r="AE276" s="171" t="str">
        <f t="shared" si="50"/>
        <v/>
      </c>
      <c r="AF276" s="171" t="str">
        <f t="shared" si="51"/>
        <v/>
      </c>
      <c r="AG276" s="173" t="str">
        <f>+IFERROR(VLOOKUP(Q276,'Plan de Acción'!A:M,8,0),"")</f>
        <v/>
      </c>
    </row>
    <row r="277" spans="1:33" ht="15" hidden="1" customHeight="1" x14ac:dyDescent="0.25">
      <c r="A277" s="336"/>
      <c r="B277" s="339"/>
      <c r="C277" s="363"/>
      <c r="D277" s="26" t="s">
        <v>45</v>
      </c>
      <c r="E277" s="224"/>
      <c r="F277" s="46">
        <v>1</v>
      </c>
      <c r="G277" s="334"/>
      <c r="H277" s="205"/>
      <c r="I277" s="206"/>
      <c r="J277" s="206"/>
      <c r="K277" s="207"/>
      <c r="L277" s="366"/>
      <c r="M277" s="354"/>
      <c r="N277" s="354"/>
      <c r="O277" s="357"/>
      <c r="P277" s="171" t="s">
        <v>282</v>
      </c>
      <c r="Q277" s="171">
        <v>210</v>
      </c>
      <c r="R277" s="171" t="s">
        <v>452</v>
      </c>
      <c r="S277" s="171" t="s">
        <v>518</v>
      </c>
      <c r="T277" s="171" t="s">
        <v>468</v>
      </c>
      <c r="U277" s="171" t="str">
        <f t="shared" si="45"/>
        <v>3.1.8 Agua Potable, Servicios Sanitarios, Disposición de Basura</v>
      </c>
      <c r="V277" s="171">
        <f t="shared" si="46"/>
        <v>1</v>
      </c>
      <c r="W277" s="171">
        <f t="shared" si="47"/>
        <v>0</v>
      </c>
      <c r="X277" s="171"/>
      <c r="Y277" s="184" t="str">
        <f t="shared" si="52"/>
        <v/>
      </c>
      <c r="Z277" s="171"/>
      <c r="AA277" s="171"/>
      <c r="AB277" s="171"/>
      <c r="AC277" s="171" t="str">
        <f t="shared" si="48"/>
        <v/>
      </c>
      <c r="AD277" s="171" t="str">
        <f t="shared" si="49"/>
        <v/>
      </c>
      <c r="AE277" s="171" t="str">
        <f t="shared" si="50"/>
        <v/>
      </c>
      <c r="AF277" s="171" t="str">
        <f t="shared" si="51"/>
        <v/>
      </c>
      <c r="AG277" s="173" t="str">
        <f>+IFERROR(VLOOKUP(Q277,'Plan de Acción'!A:M,8,0),"")</f>
        <v/>
      </c>
    </row>
    <row r="278" spans="1:33" ht="15.75" hidden="1" customHeight="1" thickBot="1" x14ac:dyDescent="0.3">
      <c r="A278" s="336"/>
      <c r="B278" s="339"/>
      <c r="C278" s="364"/>
      <c r="D278" s="27" t="s">
        <v>46</v>
      </c>
      <c r="E278" s="225"/>
      <c r="F278" s="45">
        <v>1</v>
      </c>
      <c r="G278" s="331"/>
      <c r="H278" s="208"/>
      <c r="I278" s="209"/>
      <c r="J278" s="209"/>
      <c r="K278" s="210"/>
      <c r="L278" s="367"/>
      <c r="M278" s="355"/>
      <c r="N278" s="354"/>
      <c r="O278" s="357"/>
      <c r="P278" s="171" t="s">
        <v>286</v>
      </c>
      <c r="Q278" s="171">
        <v>211</v>
      </c>
      <c r="R278" s="171" t="s">
        <v>452</v>
      </c>
      <c r="S278" s="171" t="s">
        <v>518</v>
      </c>
      <c r="T278" s="171" t="s">
        <v>468</v>
      </c>
      <c r="U278" s="171" t="str">
        <f t="shared" si="45"/>
        <v>3.1.9 Eliminación adecuada de residuos sólidos, líquidos o gaseosos</v>
      </c>
      <c r="V278" s="171">
        <f t="shared" si="46"/>
        <v>1</v>
      </c>
      <c r="W278" s="171">
        <f t="shared" si="47"/>
        <v>0</v>
      </c>
      <c r="X278" s="171"/>
      <c r="Y278" s="184" t="str">
        <f t="shared" si="52"/>
        <v/>
      </c>
      <c r="Z278" s="171"/>
      <c r="AA278" s="171"/>
      <c r="AB278" s="171"/>
      <c r="AC278" s="171" t="str">
        <f t="shared" si="48"/>
        <v/>
      </c>
      <c r="AD278" s="171" t="str">
        <f t="shared" si="49"/>
        <v/>
      </c>
      <c r="AE278" s="171" t="str">
        <f t="shared" si="50"/>
        <v/>
      </c>
      <c r="AF278" s="171" t="str">
        <f t="shared" si="51"/>
        <v/>
      </c>
      <c r="AG278" s="173" t="str">
        <f>+IFERROR(VLOOKUP(Q278,'Plan de Acción'!A:M,8,0),"")</f>
        <v/>
      </c>
    </row>
    <row r="279" spans="1:33" ht="15" hidden="1" customHeight="1" x14ac:dyDescent="0.25">
      <c r="A279" s="336"/>
      <c r="B279" s="339"/>
      <c r="C279" s="328" t="s">
        <v>56</v>
      </c>
      <c r="D279" s="25" t="s">
        <v>47</v>
      </c>
      <c r="E279" s="223"/>
      <c r="F279" s="44">
        <v>2</v>
      </c>
      <c r="G279" s="330">
        <v>5</v>
      </c>
      <c r="H279" s="202"/>
      <c r="I279" s="203"/>
      <c r="J279" s="203"/>
      <c r="K279" s="204"/>
      <c r="L279" s="332">
        <f>+COUNTA(J281,H281)*1+COUNTA(J279:J280,H279:H280)*2</f>
        <v>0</v>
      </c>
      <c r="M279" s="353">
        <f>L279/G279</f>
        <v>0</v>
      </c>
      <c r="N279" s="354"/>
      <c r="O279" s="357"/>
      <c r="P279" s="171" t="s">
        <v>292</v>
      </c>
      <c r="Q279" s="171">
        <v>212</v>
      </c>
      <c r="R279" s="171" t="s">
        <v>452</v>
      </c>
      <c r="S279" s="171" t="s">
        <v>518</v>
      </c>
      <c r="T279" s="171" t="s">
        <v>469</v>
      </c>
      <c r="U279" s="171" t="str">
        <f t="shared" si="45"/>
        <v>3.2.1 Reporte de los Accidentes de Trabajo y enfermedad Laboral</v>
      </c>
      <c r="V279" s="171">
        <f t="shared" si="46"/>
        <v>2</v>
      </c>
      <c r="W279" s="171">
        <f t="shared" si="47"/>
        <v>0</v>
      </c>
      <c r="X279" s="171"/>
      <c r="Y279" s="184" t="str">
        <f t="shared" si="52"/>
        <v/>
      </c>
      <c r="Z279" s="171"/>
      <c r="AA279" s="171"/>
      <c r="AB279" s="171"/>
      <c r="AC279" s="171" t="str">
        <f t="shared" si="48"/>
        <v/>
      </c>
      <c r="AD279" s="171" t="str">
        <f t="shared" si="49"/>
        <v/>
      </c>
      <c r="AE279" s="171" t="str">
        <f t="shared" si="50"/>
        <v/>
      </c>
      <c r="AF279" s="171" t="str">
        <f t="shared" si="51"/>
        <v/>
      </c>
      <c r="AG279" s="173" t="str">
        <f>+IFERROR(VLOOKUP(Q279,'Plan de Acción'!A:M,8,0),"")</f>
        <v/>
      </c>
    </row>
    <row r="280" spans="1:33" ht="15" hidden="1" customHeight="1" x14ac:dyDescent="0.25">
      <c r="A280" s="336"/>
      <c r="B280" s="339"/>
      <c r="C280" s="359"/>
      <c r="D280" s="28" t="s">
        <v>48</v>
      </c>
      <c r="E280" s="226"/>
      <c r="F280" s="46">
        <v>2</v>
      </c>
      <c r="G280" s="334"/>
      <c r="H280" s="205"/>
      <c r="I280" s="206"/>
      <c r="J280" s="206"/>
      <c r="K280" s="207"/>
      <c r="L280" s="361"/>
      <c r="M280" s="354"/>
      <c r="N280" s="354"/>
      <c r="O280" s="357"/>
      <c r="P280" s="171" t="s">
        <v>297</v>
      </c>
      <c r="Q280" s="171">
        <v>213</v>
      </c>
      <c r="R280" s="171" t="s">
        <v>452</v>
      </c>
      <c r="S280" s="171" t="s">
        <v>518</v>
      </c>
      <c r="T280" s="171" t="s">
        <v>469</v>
      </c>
      <c r="U280" s="171" t="str">
        <f t="shared" ref="U280:U307" si="53">+D280</f>
        <v>3.2.2 Investigación de Accidentes de Trabajo y enfermedad Laboral</v>
      </c>
      <c r="V280" s="171">
        <f t="shared" ref="V280:V307" si="54">+F280</f>
        <v>2</v>
      </c>
      <c r="W280" s="171">
        <f t="shared" ref="W280:W307" si="55">+IF(OR(H280&lt;&gt;"",J280&lt;&gt;""),V280,0)</f>
        <v>0</v>
      </c>
      <c r="X280" s="171"/>
      <c r="Y280" s="184" t="str">
        <f t="shared" si="52"/>
        <v/>
      </c>
      <c r="Z280" s="171"/>
      <c r="AA280" s="171"/>
      <c r="AB280" s="171"/>
      <c r="AC280" s="171" t="str">
        <f t="shared" ref="AC280:AC307" si="56">+IF(H280&lt;&gt;"","x","")</f>
        <v/>
      </c>
      <c r="AD280" s="171" t="str">
        <f t="shared" ref="AD280:AD307" si="57">+IF(I280&lt;&gt;"","x","")</f>
        <v/>
      </c>
      <c r="AE280" s="171" t="str">
        <f t="shared" ref="AE280:AE307" si="58">+IF(J280&lt;&gt;"","x","")</f>
        <v/>
      </c>
      <c r="AF280" s="171" t="str">
        <f t="shared" ref="AF280:AF307" si="59">+IF(K280&lt;&gt;"","x","")</f>
        <v/>
      </c>
      <c r="AG280" s="173" t="str">
        <f>+IFERROR(VLOOKUP(Q280,'Plan de Acción'!A:M,8,0),"")</f>
        <v/>
      </c>
    </row>
    <row r="281" spans="1:33" ht="30.75" hidden="1" thickBot="1" x14ac:dyDescent="0.3">
      <c r="A281" s="336"/>
      <c r="B281" s="339"/>
      <c r="C281" s="360"/>
      <c r="D281" s="29" t="s">
        <v>49</v>
      </c>
      <c r="E281" s="227"/>
      <c r="F281" s="45">
        <v>1</v>
      </c>
      <c r="G281" s="331"/>
      <c r="H281" s="208"/>
      <c r="I281" s="209"/>
      <c r="J281" s="209"/>
      <c r="K281" s="210"/>
      <c r="L281" s="333"/>
      <c r="M281" s="355"/>
      <c r="N281" s="354"/>
      <c r="O281" s="357"/>
      <c r="P281" s="171" t="s">
        <v>302</v>
      </c>
      <c r="Q281" s="171">
        <v>214</v>
      </c>
      <c r="R281" s="171" t="s">
        <v>452</v>
      </c>
      <c r="S281" s="171" t="s">
        <v>518</v>
      </c>
      <c r="T281" s="171" t="s">
        <v>469</v>
      </c>
      <c r="U281" s="171" t="str">
        <f t="shared" si="53"/>
        <v>3.2.3 Registro y análisis estádistico de Incidentes, Accidentes de Trabajo y Enfermedad Laboral</v>
      </c>
      <c r="V281" s="171">
        <f t="shared" si="54"/>
        <v>1</v>
      </c>
      <c r="W281" s="171">
        <f t="shared" si="55"/>
        <v>0</v>
      </c>
      <c r="X281" s="171"/>
      <c r="Y281" s="184" t="str">
        <f t="shared" si="52"/>
        <v/>
      </c>
      <c r="Z281" s="171"/>
      <c r="AA281" s="171"/>
      <c r="AB281" s="171"/>
      <c r="AC281" s="171" t="str">
        <f t="shared" si="56"/>
        <v/>
      </c>
      <c r="AD281" s="171" t="str">
        <f t="shared" si="57"/>
        <v/>
      </c>
      <c r="AE281" s="171" t="str">
        <f t="shared" si="58"/>
        <v/>
      </c>
      <c r="AF281" s="171" t="str">
        <f t="shared" si="59"/>
        <v/>
      </c>
      <c r="AG281" s="173" t="str">
        <f>+IFERROR(VLOOKUP(Q281,'Plan de Acción'!A:M,8,0),"")</f>
        <v/>
      </c>
    </row>
    <row r="282" spans="1:33" ht="15" hidden="1" customHeight="1" x14ac:dyDescent="0.25">
      <c r="A282" s="336"/>
      <c r="B282" s="339"/>
      <c r="C282" s="362" t="s">
        <v>59</v>
      </c>
      <c r="D282" s="30" t="s">
        <v>50</v>
      </c>
      <c r="E282" s="228"/>
      <c r="F282" s="44">
        <v>1</v>
      </c>
      <c r="G282" s="276">
        <v>6</v>
      </c>
      <c r="H282" s="202"/>
      <c r="I282" s="203"/>
      <c r="J282" s="203"/>
      <c r="K282" s="204"/>
      <c r="L282" s="332">
        <f>+COUNTA(J282:J287,H282:H287)*1</f>
        <v>0</v>
      </c>
      <c r="M282" s="353">
        <f>L282/G282</f>
        <v>0</v>
      </c>
      <c r="N282" s="354"/>
      <c r="O282" s="357"/>
      <c r="P282" s="171" t="s">
        <v>307</v>
      </c>
      <c r="Q282" s="171">
        <v>215</v>
      </c>
      <c r="R282" s="171" t="s">
        <v>452</v>
      </c>
      <c r="S282" s="171" t="s">
        <v>518</v>
      </c>
      <c r="T282" s="175" t="s">
        <v>470</v>
      </c>
      <c r="U282" s="171" t="str">
        <f t="shared" si="53"/>
        <v>3.3.1 Medición de la severidad de los AT y EL</v>
      </c>
      <c r="V282" s="171">
        <f t="shared" si="54"/>
        <v>1</v>
      </c>
      <c r="W282" s="171">
        <f t="shared" si="55"/>
        <v>0</v>
      </c>
      <c r="X282" s="171"/>
      <c r="Y282" s="184" t="str">
        <f t="shared" si="52"/>
        <v/>
      </c>
      <c r="Z282" s="171"/>
      <c r="AA282" s="171"/>
      <c r="AB282" s="171"/>
      <c r="AC282" s="171" t="str">
        <f t="shared" si="56"/>
        <v/>
      </c>
      <c r="AD282" s="171" t="str">
        <f t="shared" si="57"/>
        <v/>
      </c>
      <c r="AE282" s="171" t="str">
        <f t="shared" si="58"/>
        <v/>
      </c>
      <c r="AF282" s="171" t="str">
        <f t="shared" si="59"/>
        <v/>
      </c>
      <c r="AG282" s="173" t="str">
        <f>+IFERROR(VLOOKUP(Q282,'Plan de Acción'!A:M,8,0),"")</f>
        <v/>
      </c>
    </row>
    <row r="283" spans="1:33" ht="30" hidden="1" x14ac:dyDescent="0.25">
      <c r="A283" s="336"/>
      <c r="B283" s="339"/>
      <c r="C283" s="363"/>
      <c r="D283" s="26" t="s">
        <v>51</v>
      </c>
      <c r="E283" s="224"/>
      <c r="F283" s="46">
        <v>1</v>
      </c>
      <c r="G283" s="277"/>
      <c r="H283" s="205"/>
      <c r="I283" s="206"/>
      <c r="J283" s="206"/>
      <c r="K283" s="207"/>
      <c r="L283" s="361"/>
      <c r="M283" s="354"/>
      <c r="N283" s="354"/>
      <c r="O283" s="357"/>
      <c r="P283" s="171" t="s">
        <v>312</v>
      </c>
      <c r="Q283" s="171">
        <v>216</v>
      </c>
      <c r="R283" s="171" t="s">
        <v>452</v>
      </c>
      <c r="S283" s="171" t="s">
        <v>518</v>
      </c>
      <c r="T283" s="171" t="s">
        <v>470</v>
      </c>
      <c r="U283" s="171" t="str">
        <f t="shared" si="53"/>
        <v>3.3.2 Medición de la frecuencia de los incidentes, Accidentes de Trabajo y Enfermedad Laboral</v>
      </c>
      <c r="V283" s="171">
        <f t="shared" si="54"/>
        <v>1</v>
      </c>
      <c r="W283" s="171">
        <f t="shared" si="55"/>
        <v>0</v>
      </c>
      <c r="X283" s="171"/>
      <c r="Y283" s="184" t="str">
        <f t="shared" si="52"/>
        <v/>
      </c>
      <c r="Z283" s="171"/>
      <c r="AA283" s="171"/>
      <c r="AB283" s="171"/>
      <c r="AC283" s="171" t="str">
        <f t="shared" si="56"/>
        <v/>
      </c>
      <c r="AD283" s="171" t="str">
        <f t="shared" si="57"/>
        <v/>
      </c>
      <c r="AE283" s="171" t="str">
        <f t="shared" si="58"/>
        <v/>
      </c>
      <c r="AF283" s="171" t="str">
        <f t="shared" si="59"/>
        <v/>
      </c>
      <c r="AG283" s="173" t="str">
        <f>+IFERROR(VLOOKUP(Q283,'Plan de Acción'!A:M,8,0),"")</f>
        <v/>
      </c>
    </row>
    <row r="284" spans="1:33" ht="15" hidden="1" customHeight="1" x14ac:dyDescent="0.25">
      <c r="A284" s="336"/>
      <c r="B284" s="339"/>
      <c r="C284" s="363"/>
      <c r="D284" s="31" t="s">
        <v>52</v>
      </c>
      <c r="E284" s="229"/>
      <c r="F284" s="46">
        <v>1</v>
      </c>
      <c r="G284" s="277"/>
      <c r="H284" s="205"/>
      <c r="I284" s="206"/>
      <c r="J284" s="206"/>
      <c r="K284" s="207"/>
      <c r="L284" s="361"/>
      <c r="M284" s="354"/>
      <c r="N284" s="354"/>
      <c r="O284" s="357"/>
      <c r="P284" s="171" t="s">
        <v>316</v>
      </c>
      <c r="Q284" s="171">
        <v>217</v>
      </c>
      <c r="R284" s="171" t="s">
        <v>452</v>
      </c>
      <c r="S284" s="171" t="s">
        <v>518</v>
      </c>
      <c r="T284" s="171" t="s">
        <v>470</v>
      </c>
      <c r="U284" s="171" t="str">
        <f t="shared" si="53"/>
        <v>3.3.3 Medición de la Mortalidad de los AT y EL</v>
      </c>
      <c r="V284" s="171">
        <f t="shared" si="54"/>
        <v>1</v>
      </c>
      <c r="W284" s="171">
        <f t="shared" si="55"/>
        <v>0</v>
      </c>
      <c r="X284" s="171"/>
      <c r="Y284" s="184" t="str">
        <f t="shared" si="52"/>
        <v/>
      </c>
      <c r="Z284" s="171"/>
      <c r="AA284" s="171"/>
      <c r="AB284" s="171"/>
      <c r="AC284" s="171" t="str">
        <f t="shared" si="56"/>
        <v/>
      </c>
      <c r="AD284" s="171" t="str">
        <f t="shared" si="57"/>
        <v/>
      </c>
      <c r="AE284" s="171" t="str">
        <f t="shared" si="58"/>
        <v/>
      </c>
      <c r="AF284" s="171" t="str">
        <f t="shared" si="59"/>
        <v/>
      </c>
      <c r="AG284" s="173" t="str">
        <f>+IFERROR(VLOOKUP(Q284,'Plan de Acción'!A:M,8,0),"")</f>
        <v/>
      </c>
    </row>
    <row r="285" spans="1:33" ht="30" hidden="1" x14ac:dyDescent="0.25">
      <c r="A285" s="336"/>
      <c r="B285" s="339"/>
      <c r="C285" s="363"/>
      <c r="D285" s="26" t="s">
        <v>53</v>
      </c>
      <c r="E285" s="224"/>
      <c r="F285" s="46">
        <v>1</v>
      </c>
      <c r="G285" s="277"/>
      <c r="H285" s="205"/>
      <c r="I285" s="206"/>
      <c r="J285" s="206"/>
      <c r="K285" s="207"/>
      <c r="L285" s="361"/>
      <c r="M285" s="354"/>
      <c r="N285" s="354"/>
      <c r="O285" s="357"/>
      <c r="P285" s="171" t="s">
        <v>320</v>
      </c>
      <c r="Q285" s="171">
        <v>218</v>
      </c>
      <c r="R285" s="171" t="s">
        <v>452</v>
      </c>
      <c r="S285" s="171" t="s">
        <v>518</v>
      </c>
      <c r="T285" s="171" t="s">
        <v>470</v>
      </c>
      <c r="U285" s="171" t="str">
        <f t="shared" si="53"/>
        <v>3.3.4 Medición de la prevalencia de los incidentes, Accidentes de Trabajo y Enfermedad Laboral</v>
      </c>
      <c r="V285" s="171">
        <f t="shared" si="54"/>
        <v>1</v>
      </c>
      <c r="W285" s="171">
        <f t="shared" si="55"/>
        <v>0</v>
      </c>
      <c r="X285" s="171"/>
      <c r="Y285" s="184" t="str">
        <f t="shared" si="52"/>
        <v/>
      </c>
      <c r="Z285" s="171"/>
      <c r="AA285" s="171"/>
      <c r="AB285" s="171"/>
      <c r="AC285" s="171" t="str">
        <f t="shared" si="56"/>
        <v/>
      </c>
      <c r="AD285" s="171" t="str">
        <f t="shared" si="57"/>
        <v/>
      </c>
      <c r="AE285" s="171" t="str">
        <f t="shared" si="58"/>
        <v/>
      </c>
      <c r="AF285" s="171" t="str">
        <f t="shared" si="59"/>
        <v/>
      </c>
      <c r="AG285" s="173" t="str">
        <f>+IFERROR(VLOOKUP(Q285,'Plan de Acción'!A:M,8,0),"")</f>
        <v/>
      </c>
    </row>
    <row r="286" spans="1:33" ht="30" hidden="1" x14ac:dyDescent="0.25">
      <c r="A286" s="336"/>
      <c r="B286" s="339"/>
      <c r="C286" s="363"/>
      <c r="D286" s="26" t="s">
        <v>57</v>
      </c>
      <c r="E286" s="224"/>
      <c r="F286" s="46">
        <v>1</v>
      </c>
      <c r="G286" s="277"/>
      <c r="H286" s="205"/>
      <c r="I286" s="206"/>
      <c r="J286" s="206"/>
      <c r="K286" s="207"/>
      <c r="L286" s="361"/>
      <c r="M286" s="354"/>
      <c r="N286" s="354"/>
      <c r="O286" s="357"/>
      <c r="P286" s="171" t="s">
        <v>324</v>
      </c>
      <c r="Q286" s="171">
        <v>219</v>
      </c>
      <c r="R286" s="171" t="s">
        <v>452</v>
      </c>
      <c r="S286" s="171" t="s">
        <v>518</v>
      </c>
      <c r="T286" s="171" t="s">
        <v>470</v>
      </c>
      <c r="U286" s="171" t="str">
        <f t="shared" si="53"/>
        <v>3.3.5 Medición de la incidencia de los incidentes, Accidentes de Trabajo y Enfermedad Laboral</v>
      </c>
      <c r="V286" s="171">
        <f t="shared" si="54"/>
        <v>1</v>
      </c>
      <c r="W286" s="171">
        <f t="shared" si="55"/>
        <v>0</v>
      </c>
      <c r="X286" s="171"/>
      <c r="Y286" s="184" t="str">
        <f t="shared" si="52"/>
        <v/>
      </c>
      <c r="Z286" s="171"/>
      <c r="AA286" s="171"/>
      <c r="AB286" s="171"/>
      <c r="AC286" s="171" t="str">
        <f t="shared" si="56"/>
        <v/>
      </c>
      <c r="AD286" s="171" t="str">
        <f t="shared" si="57"/>
        <v/>
      </c>
      <c r="AE286" s="171" t="str">
        <f t="shared" si="58"/>
        <v/>
      </c>
      <c r="AF286" s="171" t="str">
        <f t="shared" si="59"/>
        <v/>
      </c>
      <c r="AG286" s="173" t="str">
        <f>+IFERROR(VLOOKUP(Q286,'Plan de Acción'!A:M,8,0),"")</f>
        <v/>
      </c>
    </row>
    <row r="287" spans="1:33" ht="30.75" hidden="1" thickBot="1" x14ac:dyDescent="0.3">
      <c r="A287" s="336"/>
      <c r="B287" s="340"/>
      <c r="C287" s="364"/>
      <c r="D287" s="29" t="s">
        <v>58</v>
      </c>
      <c r="E287" s="227"/>
      <c r="F287" s="45">
        <v>1</v>
      </c>
      <c r="G287" s="278"/>
      <c r="H287" s="208"/>
      <c r="I287" s="209"/>
      <c r="J287" s="209"/>
      <c r="K287" s="210"/>
      <c r="L287" s="333"/>
      <c r="M287" s="355"/>
      <c r="N287" s="355"/>
      <c r="O287" s="357"/>
      <c r="P287" s="171" t="s">
        <v>328</v>
      </c>
      <c r="Q287" s="171">
        <v>220</v>
      </c>
      <c r="R287" s="171" t="s">
        <v>452</v>
      </c>
      <c r="S287" s="171" t="s">
        <v>518</v>
      </c>
      <c r="T287" s="171" t="s">
        <v>470</v>
      </c>
      <c r="U287" s="171" t="str">
        <f t="shared" si="53"/>
        <v>3.3.6 Medición del ausentismo de los incidentes, Accidentes de Trabajo y Enfermedad Laboral</v>
      </c>
      <c r="V287" s="171">
        <f t="shared" si="54"/>
        <v>1</v>
      </c>
      <c r="W287" s="171">
        <f t="shared" si="55"/>
        <v>0</v>
      </c>
      <c r="X287" s="171"/>
      <c r="Y287" s="184" t="str">
        <f t="shared" si="52"/>
        <v/>
      </c>
      <c r="Z287" s="171"/>
      <c r="AA287" s="171"/>
      <c r="AB287" s="171"/>
      <c r="AC287" s="171" t="str">
        <f t="shared" si="56"/>
        <v/>
      </c>
      <c r="AD287" s="171" t="str">
        <f t="shared" si="57"/>
        <v/>
      </c>
      <c r="AE287" s="171" t="str">
        <f t="shared" si="58"/>
        <v/>
      </c>
      <c r="AF287" s="171" t="str">
        <f t="shared" si="59"/>
        <v/>
      </c>
      <c r="AG287" s="173" t="str">
        <f>+IFERROR(VLOOKUP(Q287,'Plan de Acción'!A:M,8,0),"")</f>
        <v/>
      </c>
    </row>
    <row r="288" spans="1:33" ht="30" hidden="1" x14ac:dyDescent="0.25">
      <c r="A288" s="336"/>
      <c r="B288" s="264" t="s">
        <v>101</v>
      </c>
      <c r="C288" s="299" t="s">
        <v>64</v>
      </c>
      <c r="D288" s="18" t="s">
        <v>60</v>
      </c>
      <c r="E288" s="230"/>
      <c r="F288" s="41">
        <v>4</v>
      </c>
      <c r="G288" s="330">
        <v>15</v>
      </c>
      <c r="H288" s="201"/>
      <c r="I288" s="188"/>
      <c r="J288" s="188"/>
      <c r="K288" s="189"/>
      <c r="L288" s="332">
        <f>+COUNTA(J290,H290)*3+COUNTA(H288:H289,H291)*4+COUNTA(J288:J289,J291)*4</f>
        <v>0</v>
      </c>
      <c r="M288" s="344">
        <f>L288/G288</f>
        <v>0</v>
      </c>
      <c r="N288" s="344">
        <f>(L288+L292)/(G288+G292)</f>
        <v>0</v>
      </c>
      <c r="O288" s="357"/>
      <c r="P288" s="171" t="s">
        <v>334</v>
      </c>
      <c r="Q288" s="171">
        <v>221</v>
      </c>
      <c r="R288" s="171" t="s">
        <v>452</v>
      </c>
      <c r="S288" s="171" t="s">
        <v>519</v>
      </c>
      <c r="T288" s="171" t="s">
        <v>471</v>
      </c>
      <c r="U288" s="171" t="str">
        <f t="shared" si="53"/>
        <v>4.1.1 Metodología para la identificación, evaluación y valoración de peligros</v>
      </c>
      <c r="V288" s="171">
        <f t="shared" si="54"/>
        <v>4</v>
      </c>
      <c r="W288" s="171">
        <f t="shared" si="55"/>
        <v>0</v>
      </c>
      <c r="X288" s="171"/>
      <c r="Y288" s="184" t="str">
        <f t="shared" si="52"/>
        <v/>
      </c>
      <c r="Z288" s="171"/>
      <c r="AA288" s="171"/>
      <c r="AB288" s="171"/>
      <c r="AC288" s="171" t="str">
        <f t="shared" si="56"/>
        <v/>
      </c>
      <c r="AD288" s="171" t="str">
        <f t="shared" si="57"/>
        <v/>
      </c>
      <c r="AE288" s="171" t="str">
        <f t="shared" si="58"/>
        <v/>
      </c>
      <c r="AF288" s="171" t="str">
        <f t="shared" si="59"/>
        <v/>
      </c>
      <c r="AG288" s="173" t="str">
        <f>+IFERROR(VLOOKUP(Q288,'Plan de Acción'!A:M,8,0),"")</f>
        <v/>
      </c>
    </row>
    <row r="289" spans="1:33" ht="30" hidden="1" x14ac:dyDescent="0.25">
      <c r="A289" s="336"/>
      <c r="B289" s="265"/>
      <c r="C289" s="274"/>
      <c r="D289" s="4" t="s">
        <v>61</v>
      </c>
      <c r="E289" s="219"/>
      <c r="F289" s="42">
        <v>4</v>
      </c>
      <c r="G289" s="334"/>
      <c r="H289" s="199"/>
      <c r="I289" s="191"/>
      <c r="J289" s="191"/>
      <c r="K289" s="192"/>
      <c r="L289" s="361"/>
      <c r="M289" s="345"/>
      <c r="N289" s="345"/>
      <c r="O289" s="357"/>
      <c r="P289" s="171" t="s">
        <v>339</v>
      </c>
      <c r="Q289" s="171">
        <v>222</v>
      </c>
      <c r="R289" s="171" t="s">
        <v>452</v>
      </c>
      <c r="S289" s="171" t="s">
        <v>519</v>
      </c>
      <c r="T289" s="171" t="s">
        <v>471</v>
      </c>
      <c r="U289" s="171" t="str">
        <f t="shared" si="53"/>
        <v>4.1.2 Identificación de peligros con participación de todos los niveles de la organización</v>
      </c>
      <c r="V289" s="171">
        <f t="shared" si="54"/>
        <v>4</v>
      </c>
      <c r="W289" s="171">
        <f t="shared" si="55"/>
        <v>0</v>
      </c>
      <c r="X289" s="171"/>
      <c r="Y289" s="184" t="str">
        <f t="shared" si="52"/>
        <v/>
      </c>
      <c r="Z289" s="171"/>
      <c r="AA289" s="171"/>
      <c r="AB289" s="171"/>
      <c r="AC289" s="171" t="str">
        <f t="shared" si="56"/>
        <v/>
      </c>
      <c r="AD289" s="171" t="str">
        <f t="shared" si="57"/>
        <v/>
      </c>
      <c r="AE289" s="171" t="str">
        <f t="shared" si="58"/>
        <v/>
      </c>
      <c r="AF289" s="171" t="str">
        <f t="shared" si="59"/>
        <v/>
      </c>
      <c r="AG289" s="173" t="str">
        <f>+IFERROR(VLOOKUP(Q289,'Plan de Acción'!A:M,8,0),"")</f>
        <v/>
      </c>
    </row>
    <row r="290" spans="1:33" ht="30" hidden="1" x14ac:dyDescent="0.25">
      <c r="A290" s="336"/>
      <c r="B290" s="265"/>
      <c r="C290" s="274"/>
      <c r="D290" s="4" t="s">
        <v>62</v>
      </c>
      <c r="E290" s="219"/>
      <c r="F290" s="42">
        <v>3</v>
      </c>
      <c r="G290" s="334"/>
      <c r="H290" s="199"/>
      <c r="I290" s="191"/>
      <c r="J290" s="191"/>
      <c r="K290" s="192"/>
      <c r="L290" s="361"/>
      <c r="M290" s="345"/>
      <c r="N290" s="345"/>
      <c r="O290" s="357"/>
      <c r="P290" s="171" t="s">
        <v>344</v>
      </c>
      <c r="Q290" s="171">
        <v>223</v>
      </c>
      <c r="R290" s="171" t="s">
        <v>452</v>
      </c>
      <c r="S290" s="171" t="s">
        <v>519</v>
      </c>
      <c r="T290" s="171" t="s">
        <v>471</v>
      </c>
      <c r="U290" s="171" t="str">
        <f t="shared" si="53"/>
        <v>4.1.3 Identificación y priorización de la naturaleza de los peligros (Metodología adicional, cancerígenos y otros)</v>
      </c>
      <c r="V290" s="171">
        <f t="shared" si="54"/>
        <v>3</v>
      </c>
      <c r="W290" s="171">
        <f t="shared" si="55"/>
        <v>0</v>
      </c>
      <c r="X290" s="171"/>
      <c r="Y290" s="184" t="str">
        <f t="shared" si="52"/>
        <v/>
      </c>
      <c r="Z290" s="171"/>
      <c r="AA290" s="171"/>
      <c r="AB290" s="171"/>
      <c r="AC290" s="171" t="str">
        <f t="shared" si="56"/>
        <v/>
      </c>
      <c r="AD290" s="171" t="str">
        <f t="shared" si="57"/>
        <v/>
      </c>
      <c r="AE290" s="171" t="str">
        <f t="shared" si="58"/>
        <v/>
      </c>
      <c r="AF290" s="171" t="str">
        <f t="shared" si="59"/>
        <v/>
      </c>
      <c r="AG290" s="173" t="str">
        <f>+IFERROR(VLOOKUP(Q290,'Plan de Acción'!A:M,8,0),"")</f>
        <v/>
      </c>
    </row>
    <row r="291" spans="1:33" ht="22.5" hidden="1" customHeight="1" thickBot="1" x14ac:dyDescent="0.3">
      <c r="A291" s="336"/>
      <c r="B291" s="265"/>
      <c r="C291" s="275"/>
      <c r="D291" s="37" t="s">
        <v>63</v>
      </c>
      <c r="E291" s="231"/>
      <c r="F291" s="43">
        <v>4</v>
      </c>
      <c r="G291" s="331"/>
      <c r="H291" s="200"/>
      <c r="I291" s="194"/>
      <c r="J291" s="194"/>
      <c r="K291" s="195"/>
      <c r="L291" s="333"/>
      <c r="M291" s="346"/>
      <c r="N291" s="345"/>
      <c r="O291" s="357"/>
      <c r="P291" s="171" t="s">
        <v>349</v>
      </c>
      <c r="Q291" s="171">
        <v>224</v>
      </c>
      <c r="R291" s="171" t="s">
        <v>452</v>
      </c>
      <c r="S291" s="171" t="s">
        <v>519</v>
      </c>
      <c r="T291" s="171" t="s">
        <v>471</v>
      </c>
      <c r="U291" s="171" t="str">
        <f t="shared" si="53"/>
        <v>4.1.4 Realización mediciones ambientales, químicos, físicos y biológicos</v>
      </c>
      <c r="V291" s="171">
        <f t="shared" si="54"/>
        <v>4</v>
      </c>
      <c r="W291" s="171">
        <f t="shared" si="55"/>
        <v>0</v>
      </c>
      <c r="X291" s="171"/>
      <c r="Y291" s="184" t="str">
        <f t="shared" si="52"/>
        <v/>
      </c>
      <c r="Z291" s="171"/>
      <c r="AA291" s="171"/>
      <c r="AB291" s="171"/>
      <c r="AC291" s="171" t="str">
        <f t="shared" si="56"/>
        <v/>
      </c>
      <c r="AD291" s="171" t="str">
        <f t="shared" si="57"/>
        <v/>
      </c>
      <c r="AE291" s="171" t="str">
        <f t="shared" si="58"/>
        <v/>
      </c>
      <c r="AF291" s="171" t="str">
        <f t="shared" si="59"/>
        <v/>
      </c>
      <c r="AG291" s="173" t="str">
        <f>+IFERROR(VLOOKUP(Q291,'Plan de Acción'!A:M,8,0),"")</f>
        <v/>
      </c>
    </row>
    <row r="292" spans="1:33" ht="15" hidden="1" customHeight="1" x14ac:dyDescent="0.25">
      <c r="A292" s="336"/>
      <c r="B292" s="265"/>
      <c r="C292" s="350" t="s">
        <v>91</v>
      </c>
      <c r="D292" s="18" t="s">
        <v>90</v>
      </c>
      <c r="E292" s="230"/>
      <c r="F292" s="41">
        <v>2.5</v>
      </c>
      <c r="G292" s="330">
        <v>15</v>
      </c>
      <c r="H292" s="201"/>
      <c r="I292" s="188"/>
      <c r="J292" s="188"/>
      <c r="K292" s="189"/>
      <c r="L292" s="332">
        <f>+COUNTA(J292:J297,H292:H297)*2.5</f>
        <v>0</v>
      </c>
      <c r="M292" s="368">
        <f>L292/G292</f>
        <v>0</v>
      </c>
      <c r="N292" s="345"/>
      <c r="O292" s="357"/>
      <c r="P292" s="171" t="s">
        <v>355</v>
      </c>
      <c r="Q292" s="171">
        <v>225</v>
      </c>
      <c r="R292" s="171" t="s">
        <v>452</v>
      </c>
      <c r="S292" s="171" t="s">
        <v>519</v>
      </c>
      <c r="T292" s="171" t="s">
        <v>91</v>
      </c>
      <c r="U292" s="171" t="str">
        <f t="shared" si="53"/>
        <v>4.2.1 Se implementan medidas de prevención y control / peligros</v>
      </c>
      <c r="V292" s="171">
        <f t="shared" si="54"/>
        <v>2.5</v>
      </c>
      <c r="W292" s="171">
        <f t="shared" si="55"/>
        <v>0</v>
      </c>
      <c r="X292" s="171"/>
      <c r="Y292" s="184" t="str">
        <f t="shared" si="52"/>
        <v/>
      </c>
      <c r="Z292" s="171"/>
      <c r="AA292" s="171"/>
      <c r="AB292" s="171"/>
      <c r="AC292" s="171" t="str">
        <f t="shared" si="56"/>
        <v/>
      </c>
      <c r="AD292" s="171" t="str">
        <f t="shared" si="57"/>
        <v/>
      </c>
      <c r="AE292" s="171" t="str">
        <f t="shared" si="58"/>
        <v/>
      </c>
      <c r="AF292" s="171" t="str">
        <f t="shared" si="59"/>
        <v/>
      </c>
      <c r="AG292" s="173" t="str">
        <f>+IFERROR(VLOOKUP(Q292,'Plan de Acción'!A:M,8,0),"")</f>
        <v/>
      </c>
    </row>
    <row r="293" spans="1:33" ht="15" hidden="1" customHeight="1" x14ac:dyDescent="0.25">
      <c r="A293" s="336"/>
      <c r="B293" s="265"/>
      <c r="C293" s="351"/>
      <c r="D293" s="4" t="s">
        <v>85</v>
      </c>
      <c r="E293" s="219"/>
      <c r="F293" s="42">
        <v>2.5</v>
      </c>
      <c r="G293" s="334"/>
      <c r="H293" s="199"/>
      <c r="I293" s="191"/>
      <c r="J293" s="191"/>
      <c r="K293" s="192"/>
      <c r="L293" s="361"/>
      <c r="M293" s="369"/>
      <c r="N293" s="345"/>
      <c r="O293" s="357"/>
      <c r="P293" s="171" t="s">
        <v>358</v>
      </c>
      <c r="Q293" s="171">
        <v>226</v>
      </c>
      <c r="R293" s="171" t="s">
        <v>452</v>
      </c>
      <c r="S293" s="171" t="s">
        <v>519</v>
      </c>
      <c r="T293" s="171" t="s">
        <v>91</v>
      </c>
      <c r="U293" s="171" t="str">
        <f t="shared" si="53"/>
        <v>4.2.2 Se verifica aplicación de las medidas prevención y control</v>
      </c>
      <c r="V293" s="171">
        <f t="shared" si="54"/>
        <v>2.5</v>
      </c>
      <c r="W293" s="171">
        <f t="shared" si="55"/>
        <v>0</v>
      </c>
      <c r="X293" s="171"/>
      <c r="Y293" s="184" t="str">
        <f t="shared" si="52"/>
        <v/>
      </c>
      <c r="Z293" s="171"/>
      <c r="AA293" s="171"/>
      <c r="AB293" s="171"/>
      <c r="AC293" s="171" t="str">
        <f t="shared" si="56"/>
        <v/>
      </c>
      <c r="AD293" s="171" t="str">
        <f t="shared" si="57"/>
        <v/>
      </c>
      <c r="AE293" s="171" t="str">
        <f t="shared" si="58"/>
        <v/>
      </c>
      <c r="AF293" s="171" t="str">
        <f t="shared" si="59"/>
        <v/>
      </c>
      <c r="AG293" s="173" t="str">
        <f>+IFERROR(VLOOKUP(Q293,'Plan de Acción'!A:M,8,0),"")</f>
        <v/>
      </c>
    </row>
    <row r="294" spans="1:33" ht="15" hidden="1" customHeight="1" x14ac:dyDescent="0.25">
      <c r="A294" s="336"/>
      <c r="B294" s="265"/>
      <c r="C294" s="351"/>
      <c r="D294" s="4" t="s">
        <v>86</v>
      </c>
      <c r="E294" s="219"/>
      <c r="F294" s="42">
        <v>2.5</v>
      </c>
      <c r="G294" s="334"/>
      <c r="H294" s="199"/>
      <c r="I294" s="191"/>
      <c r="J294" s="191"/>
      <c r="K294" s="192"/>
      <c r="L294" s="361"/>
      <c r="M294" s="369"/>
      <c r="N294" s="345"/>
      <c r="O294" s="357"/>
      <c r="P294" s="171" t="s">
        <v>363</v>
      </c>
      <c r="Q294" s="171">
        <v>227</v>
      </c>
      <c r="R294" s="171" t="s">
        <v>452</v>
      </c>
      <c r="S294" s="171" t="s">
        <v>519</v>
      </c>
      <c r="T294" s="171" t="s">
        <v>91</v>
      </c>
      <c r="U294" s="171" t="str">
        <f t="shared" si="53"/>
        <v>4.2.3 Hay procedimientos, instructivos, fichas, protocolos</v>
      </c>
      <c r="V294" s="171">
        <f t="shared" si="54"/>
        <v>2.5</v>
      </c>
      <c r="W294" s="171">
        <f t="shared" si="55"/>
        <v>0</v>
      </c>
      <c r="X294" s="171"/>
      <c r="Y294" s="184" t="str">
        <f t="shared" si="52"/>
        <v/>
      </c>
      <c r="Z294" s="171"/>
      <c r="AA294" s="171"/>
      <c r="AB294" s="171"/>
      <c r="AC294" s="171" t="str">
        <f t="shared" si="56"/>
        <v/>
      </c>
      <c r="AD294" s="171" t="str">
        <f t="shared" si="57"/>
        <v/>
      </c>
      <c r="AE294" s="171" t="str">
        <f t="shared" si="58"/>
        <v/>
      </c>
      <c r="AF294" s="171" t="str">
        <f t="shared" si="59"/>
        <v/>
      </c>
      <c r="AG294" s="173" t="str">
        <f>+IFERROR(VLOOKUP(Q294,'Plan de Acción'!A:M,8,0),"")</f>
        <v/>
      </c>
    </row>
    <row r="295" spans="1:33" ht="15.75" hidden="1" customHeight="1" x14ac:dyDescent="0.25">
      <c r="A295" s="336"/>
      <c r="B295" s="265"/>
      <c r="C295" s="351"/>
      <c r="D295" s="4" t="s">
        <v>87</v>
      </c>
      <c r="E295" s="219"/>
      <c r="F295" s="42">
        <v>2.5</v>
      </c>
      <c r="G295" s="334"/>
      <c r="H295" s="199"/>
      <c r="I295" s="191"/>
      <c r="J295" s="191"/>
      <c r="K295" s="192"/>
      <c r="L295" s="361"/>
      <c r="M295" s="369"/>
      <c r="N295" s="345"/>
      <c r="O295" s="357"/>
      <c r="P295" s="171" t="s">
        <v>369</v>
      </c>
      <c r="Q295" s="171">
        <v>228</v>
      </c>
      <c r="R295" s="171" t="s">
        <v>452</v>
      </c>
      <c r="S295" s="171" t="s">
        <v>519</v>
      </c>
      <c r="T295" s="171" t="s">
        <v>91</v>
      </c>
      <c r="U295" s="171" t="str">
        <f t="shared" si="53"/>
        <v>4.2.4 Inspección con el COPASST o Vigia</v>
      </c>
      <c r="V295" s="171">
        <f t="shared" si="54"/>
        <v>2.5</v>
      </c>
      <c r="W295" s="171">
        <f t="shared" si="55"/>
        <v>0</v>
      </c>
      <c r="X295" s="171"/>
      <c r="Y295" s="184" t="str">
        <f t="shared" si="52"/>
        <v/>
      </c>
      <c r="Z295" s="171"/>
      <c r="AA295" s="171"/>
      <c r="AB295" s="171"/>
      <c r="AC295" s="171" t="str">
        <f t="shared" si="56"/>
        <v/>
      </c>
      <c r="AD295" s="171" t="str">
        <f t="shared" si="57"/>
        <v/>
      </c>
      <c r="AE295" s="171" t="str">
        <f t="shared" si="58"/>
        <v/>
      </c>
      <c r="AF295" s="171" t="str">
        <f t="shared" si="59"/>
        <v/>
      </c>
      <c r="AG295" s="173" t="str">
        <f>+IFERROR(VLOOKUP(Q295,'Plan de Acción'!A:M,8,0),"")</f>
        <v/>
      </c>
    </row>
    <row r="296" spans="1:33" ht="30" hidden="1" x14ac:dyDescent="0.25">
      <c r="A296" s="336"/>
      <c r="B296" s="265"/>
      <c r="C296" s="351"/>
      <c r="D296" s="4" t="s">
        <v>88</v>
      </c>
      <c r="E296" s="219"/>
      <c r="F296" s="42">
        <v>2.5</v>
      </c>
      <c r="G296" s="334"/>
      <c r="H296" s="199"/>
      <c r="I296" s="191"/>
      <c r="J296" s="191"/>
      <c r="K296" s="192"/>
      <c r="L296" s="361"/>
      <c r="M296" s="369"/>
      <c r="N296" s="345"/>
      <c r="O296" s="357"/>
      <c r="P296" s="171" t="s">
        <v>374</v>
      </c>
      <c r="Q296" s="171">
        <v>229</v>
      </c>
      <c r="R296" s="171" t="s">
        <v>452</v>
      </c>
      <c r="S296" s="171" t="s">
        <v>519</v>
      </c>
      <c r="T296" s="171" t="s">
        <v>91</v>
      </c>
      <c r="U296" s="171" t="str">
        <f t="shared" si="53"/>
        <v>4.2.5 Mantenimiento periódico de instalaciones, equipos, máquinas, herramientas.</v>
      </c>
      <c r="V296" s="171">
        <f t="shared" si="54"/>
        <v>2.5</v>
      </c>
      <c r="W296" s="171">
        <f t="shared" si="55"/>
        <v>0</v>
      </c>
      <c r="X296" s="171"/>
      <c r="Y296" s="184" t="str">
        <f t="shared" si="52"/>
        <v/>
      </c>
      <c r="Z296" s="171"/>
      <c r="AA296" s="171"/>
      <c r="AB296" s="171"/>
      <c r="AC296" s="171" t="str">
        <f t="shared" si="56"/>
        <v/>
      </c>
      <c r="AD296" s="171" t="str">
        <f t="shared" si="57"/>
        <v/>
      </c>
      <c r="AE296" s="171" t="str">
        <f t="shared" si="58"/>
        <v/>
      </c>
      <c r="AF296" s="171" t="str">
        <f t="shared" si="59"/>
        <v/>
      </c>
      <c r="AG296" s="173" t="str">
        <f>+IFERROR(VLOOKUP(Q296,'Plan de Acción'!A:M,8,0),"")</f>
        <v/>
      </c>
    </row>
    <row r="297" spans="1:33" ht="30.75" hidden="1" thickBot="1" x14ac:dyDescent="0.3">
      <c r="A297" s="336"/>
      <c r="B297" s="266"/>
      <c r="C297" s="352"/>
      <c r="D297" s="19" t="s">
        <v>89</v>
      </c>
      <c r="E297" s="232"/>
      <c r="F297" s="43">
        <v>2.5</v>
      </c>
      <c r="G297" s="331"/>
      <c r="H297" s="200"/>
      <c r="I297" s="194"/>
      <c r="J297" s="194"/>
      <c r="K297" s="195"/>
      <c r="L297" s="333"/>
      <c r="M297" s="370"/>
      <c r="N297" s="346"/>
      <c r="O297" s="357"/>
      <c r="P297" s="171" t="s">
        <v>378</v>
      </c>
      <c r="Q297" s="171">
        <v>230</v>
      </c>
      <c r="R297" s="171" t="s">
        <v>452</v>
      </c>
      <c r="S297" s="171" t="s">
        <v>519</v>
      </c>
      <c r="T297" s="171" t="s">
        <v>91</v>
      </c>
      <c r="U297" s="171" t="str">
        <f t="shared" si="53"/>
        <v>4.2.6 Entrega de Elementos de Protección Personal - EPP, se verifica con contratista y subcontratistas</v>
      </c>
      <c r="V297" s="171">
        <f t="shared" si="54"/>
        <v>2.5</v>
      </c>
      <c r="W297" s="171">
        <f t="shared" si="55"/>
        <v>0</v>
      </c>
      <c r="X297" s="171"/>
      <c r="Y297" s="184" t="str">
        <f t="shared" si="52"/>
        <v/>
      </c>
      <c r="Z297" s="171"/>
      <c r="AA297" s="171"/>
      <c r="AB297" s="171"/>
      <c r="AC297" s="171" t="str">
        <f t="shared" si="56"/>
        <v/>
      </c>
      <c r="AD297" s="171" t="str">
        <f t="shared" si="57"/>
        <v/>
      </c>
      <c r="AE297" s="171" t="str">
        <f t="shared" si="58"/>
        <v/>
      </c>
      <c r="AF297" s="171" t="str">
        <f t="shared" si="59"/>
        <v/>
      </c>
      <c r="AG297" s="173" t="str">
        <f>+IFERROR(VLOOKUP(Q297,'Plan de Acción'!A:M,8,0),"")</f>
        <v/>
      </c>
    </row>
    <row r="298" spans="1:33" ht="32.25" hidden="1" customHeight="1" x14ac:dyDescent="0.25">
      <c r="A298" s="336"/>
      <c r="B298" s="326" t="s">
        <v>102</v>
      </c>
      <c r="C298" s="328" t="s">
        <v>67</v>
      </c>
      <c r="D298" s="25" t="s">
        <v>65</v>
      </c>
      <c r="E298" s="223"/>
      <c r="F298" s="44">
        <v>5</v>
      </c>
      <c r="G298" s="330">
        <v>10</v>
      </c>
      <c r="H298" s="202"/>
      <c r="I298" s="203"/>
      <c r="J298" s="203"/>
      <c r="K298" s="204"/>
      <c r="L298" s="332">
        <f>+COUNTA(J298:J299,H298:H299)*5</f>
        <v>0</v>
      </c>
      <c r="M298" s="344">
        <f>L298/G298</f>
        <v>0</v>
      </c>
      <c r="N298" s="344">
        <f>L298/G298</f>
        <v>0</v>
      </c>
      <c r="O298" s="357"/>
      <c r="P298" s="171" t="s">
        <v>384</v>
      </c>
      <c r="Q298" s="171">
        <v>231</v>
      </c>
      <c r="R298" s="171" t="s">
        <v>452</v>
      </c>
      <c r="S298" s="171" t="s">
        <v>520</v>
      </c>
      <c r="T298" s="171" t="s">
        <v>472</v>
      </c>
      <c r="U298" s="171" t="str">
        <f t="shared" si="53"/>
        <v>5.1.1 Se cuenta con el Plan de Prevención y Prevención ante Emergencias</v>
      </c>
      <c r="V298" s="171">
        <f t="shared" si="54"/>
        <v>5</v>
      </c>
      <c r="W298" s="171">
        <f t="shared" si="55"/>
        <v>0</v>
      </c>
      <c r="X298" s="171"/>
      <c r="Y298" s="184" t="str">
        <f t="shared" si="52"/>
        <v/>
      </c>
      <c r="Z298" s="171"/>
      <c r="AA298" s="171"/>
      <c r="AB298" s="171"/>
      <c r="AC298" s="171" t="str">
        <f t="shared" si="56"/>
        <v/>
      </c>
      <c r="AD298" s="171" t="str">
        <f t="shared" si="57"/>
        <v/>
      </c>
      <c r="AE298" s="171" t="str">
        <f t="shared" si="58"/>
        <v/>
      </c>
      <c r="AF298" s="171" t="str">
        <f t="shared" si="59"/>
        <v/>
      </c>
      <c r="AG298" s="173" t="str">
        <f>+IFERROR(VLOOKUP(Q298,'Plan de Acción'!A:M,8,0),"")</f>
        <v/>
      </c>
    </row>
    <row r="299" spans="1:33" ht="30" hidden="1" customHeight="1" thickBot="1" x14ac:dyDescent="0.3">
      <c r="A299" s="337"/>
      <c r="B299" s="327"/>
      <c r="C299" s="329"/>
      <c r="D299" s="32" t="s">
        <v>66</v>
      </c>
      <c r="E299" s="233"/>
      <c r="F299" s="45">
        <v>5</v>
      </c>
      <c r="G299" s="331"/>
      <c r="H299" s="208"/>
      <c r="I299" s="209"/>
      <c r="J299" s="211"/>
      <c r="K299" s="210"/>
      <c r="L299" s="333"/>
      <c r="M299" s="346"/>
      <c r="N299" s="346"/>
      <c r="O299" s="358"/>
      <c r="P299" s="171" t="s">
        <v>389</v>
      </c>
      <c r="Q299" s="171">
        <v>232</v>
      </c>
      <c r="R299" s="171" t="s">
        <v>452</v>
      </c>
      <c r="S299" s="171" t="s">
        <v>520</v>
      </c>
      <c r="T299" s="171" t="s">
        <v>472</v>
      </c>
      <c r="U299" s="171" t="str">
        <f t="shared" si="53"/>
        <v>5.1.2 Brigada de prevención, conformada y dotada</v>
      </c>
      <c r="V299" s="171">
        <f t="shared" si="54"/>
        <v>5</v>
      </c>
      <c r="W299" s="171">
        <f t="shared" si="55"/>
        <v>0</v>
      </c>
      <c r="X299" s="176">
        <f>+SUM(W270:W299)/SUM(V270:V299)</f>
        <v>0</v>
      </c>
      <c r="Y299" s="184" t="str">
        <f t="shared" si="52"/>
        <v/>
      </c>
      <c r="Z299" s="176">
        <f>+IF(SUM(W270:W299)/SUM(V270:V299)&lt;=60%,SUM(W270:W299)/SUM(V270:V299),"-")</f>
        <v>0</v>
      </c>
      <c r="AA299" s="176" t="str">
        <f>+IF(SUM(W270:W299)/SUM(V270:V299)&gt;85%,SUM(W270:W299)/SUM(V270:V299),"-")</f>
        <v>-</v>
      </c>
      <c r="AB299" s="176" t="str">
        <f>+IF(AND(Z299="-",AA299="-"),SUM(W270:W299)/SUM(V270:V299),"-")</f>
        <v>-</v>
      </c>
      <c r="AC299" s="171" t="str">
        <f t="shared" si="56"/>
        <v/>
      </c>
      <c r="AD299" s="171" t="str">
        <f t="shared" si="57"/>
        <v/>
      </c>
      <c r="AE299" s="171" t="str">
        <f t="shared" si="58"/>
        <v/>
      </c>
      <c r="AF299" s="171" t="str">
        <f t="shared" si="59"/>
        <v/>
      </c>
      <c r="AG299" s="173" t="str">
        <f>+IFERROR(VLOOKUP(Q299,'Plan de Acción'!A:M,8,0),"")</f>
        <v/>
      </c>
    </row>
    <row r="300" spans="1:33" ht="15" hidden="1" customHeight="1" x14ac:dyDescent="0.25">
      <c r="A300" s="338" t="s">
        <v>107</v>
      </c>
      <c r="B300" s="347" t="s">
        <v>103</v>
      </c>
      <c r="C300" s="350" t="s">
        <v>72</v>
      </c>
      <c r="D300" s="18" t="s">
        <v>68</v>
      </c>
      <c r="E300" s="230"/>
      <c r="F300" s="41">
        <v>1.25</v>
      </c>
      <c r="G300" s="276">
        <v>5</v>
      </c>
      <c r="H300" s="201"/>
      <c r="I300" s="188"/>
      <c r="J300" s="188"/>
      <c r="K300" s="189"/>
      <c r="L300" s="310">
        <f>+COUNTA(J300:J303,H300:H303)*1.25</f>
        <v>0</v>
      </c>
      <c r="M300" s="344">
        <f>L300/G300</f>
        <v>0</v>
      </c>
      <c r="N300" s="344">
        <f>L300/G300</f>
        <v>0</v>
      </c>
      <c r="O300" s="290">
        <f>L300/G300</f>
        <v>0</v>
      </c>
      <c r="P300" s="171" t="s">
        <v>397</v>
      </c>
      <c r="Q300" s="171">
        <v>233</v>
      </c>
      <c r="R300" s="171" t="s">
        <v>453</v>
      </c>
      <c r="S300" s="171" t="s">
        <v>521</v>
      </c>
      <c r="T300" s="171" t="s">
        <v>473</v>
      </c>
      <c r="U300" s="171" t="str">
        <f t="shared" si="53"/>
        <v>6.1.1 Indicadores de Estructura, Proceso y Resultado</v>
      </c>
      <c r="V300" s="171">
        <f t="shared" si="54"/>
        <v>1.25</v>
      </c>
      <c r="W300" s="171">
        <f t="shared" si="55"/>
        <v>0</v>
      </c>
      <c r="X300" s="171"/>
      <c r="Y300" s="184" t="str">
        <f t="shared" si="52"/>
        <v/>
      </c>
      <c r="Z300" s="171"/>
      <c r="AA300" s="171"/>
      <c r="AB300" s="171"/>
      <c r="AC300" s="171" t="str">
        <f t="shared" si="56"/>
        <v/>
      </c>
      <c r="AD300" s="171" t="str">
        <f t="shared" si="57"/>
        <v/>
      </c>
      <c r="AE300" s="171" t="str">
        <f t="shared" si="58"/>
        <v/>
      </c>
      <c r="AF300" s="171" t="str">
        <f t="shared" si="59"/>
        <v/>
      </c>
      <c r="AG300" s="173" t="str">
        <f>+IFERROR(VLOOKUP(Q300,'Plan de Acción'!A:M,8,0),"")</f>
        <v/>
      </c>
    </row>
    <row r="301" spans="1:33" ht="15" hidden="1" customHeight="1" x14ac:dyDescent="0.25">
      <c r="A301" s="339"/>
      <c r="B301" s="348"/>
      <c r="C301" s="351"/>
      <c r="D301" s="4" t="s">
        <v>69</v>
      </c>
      <c r="E301" s="219"/>
      <c r="F301" s="42">
        <v>1.25</v>
      </c>
      <c r="G301" s="277"/>
      <c r="H301" s="199"/>
      <c r="I301" s="191"/>
      <c r="J301" s="191"/>
      <c r="K301" s="192"/>
      <c r="L301" s="311"/>
      <c r="M301" s="345"/>
      <c r="N301" s="345"/>
      <c r="O301" s="291"/>
      <c r="P301" s="171" t="s">
        <v>402</v>
      </c>
      <c r="Q301" s="171">
        <v>234</v>
      </c>
      <c r="R301" s="171" t="s">
        <v>453</v>
      </c>
      <c r="S301" s="171" t="s">
        <v>521</v>
      </c>
      <c r="T301" s="171" t="s">
        <v>473</v>
      </c>
      <c r="U301" s="171" t="str">
        <f t="shared" si="53"/>
        <v>6,1.2 La Empresa realiza auditoría por lo menos una vez al año</v>
      </c>
      <c r="V301" s="171">
        <f t="shared" si="54"/>
        <v>1.25</v>
      </c>
      <c r="W301" s="171">
        <f t="shared" si="55"/>
        <v>0</v>
      </c>
      <c r="X301" s="171"/>
      <c r="Y301" s="184" t="str">
        <f t="shared" si="52"/>
        <v/>
      </c>
      <c r="Z301" s="171"/>
      <c r="AA301" s="171"/>
      <c r="AB301" s="171"/>
      <c r="AC301" s="171" t="str">
        <f t="shared" si="56"/>
        <v/>
      </c>
      <c r="AD301" s="171" t="str">
        <f t="shared" si="57"/>
        <v/>
      </c>
      <c r="AE301" s="171" t="str">
        <f t="shared" si="58"/>
        <v/>
      </c>
      <c r="AF301" s="171" t="str">
        <f t="shared" si="59"/>
        <v/>
      </c>
      <c r="AG301" s="173" t="str">
        <f>+IFERROR(VLOOKUP(Q301,'Plan de Acción'!A:M,8,0),"")</f>
        <v/>
      </c>
    </row>
    <row r="302" spans="1:33" ht="30" hidden="1" x14ac:dyDescent="0.25">
      <c r="A302" s="339"/>
      <c r="B302" s="348"/>
      <c r="C302" s="351"/>
      <c r="D302" s="4" t="s">
        <v>70</v>
      </c>
      <c r="E302" s="219"/>
      <c r="F302" s="42">
        <v>1.25</v>
      </c>
      <c r="G302" s="277"/>
      <c r="H302" s="199"/>
      <c r="I302" s="191"/>
      <c r="J302" s="191"/>
      <c r="K302" s="192"/>
      <c r="L302" s="311"/>
      <c r="M302" s="345"/>
      <c r="N302" s="345"/>
      <c r="O302" s="291"/>
      <c r="P302" s="171" t="s">
        <v>407</v>
      </c>
      <c r="Q302" s="171">
        <v>235</v>
      </c>
      <c r="R302" s="171" t="s">
        <v>453</v>
      </c>
      <c r="S302" s="171" t="s">
        <v>521</v>
      </c>
      <c r="T302" s="171" t="s">
        <v>473</v>
      </c>
      <c r="U302" s="171" t="str">
        <f t="shared" si="53"/>
        <v>6.1.3 Revisión anual por la Alta Dirección, resultados y alcance de la auditoría</v>
      </c>
      <c r="V302" s="171">
        <f t="shared" si="54"/>
        <v>1.25</v>
      </c>
      <c r="W302" s="171">
        <f t="shared" si="55"/>
        <v>0</v>
      </c>
      <c r="X302" s="171"/>
      <c r="Y302" s="184" t="str">
        <f t="shared" si="52"/>
        <v/>
      </c>
      <c r="Z302" s="171"/>
      <c r="AA302" s="171"/>
      <c r="AB302" s="171"/>
      <c r="AC302" s="171" t="str">
        <f t="shared" si="56"/>
        <v/>
      </c>
      <c r="AD302" s="171" t="str">
        <f t="shared" si="57"/>
        <v/>
      </c>
      <c r="AE302" s="171" t="str">
        <f t="shared" si="58"/>
        <v/>
      </c>
      <c r="AF302" s="171" t="str">
        <f t="shared" si="59"/>
        <v/>
      </c>
      <c r="AG302" s="173" t="str">
        <f>+IFERROR(VLOOKUP(Q302,'Plan de Acción'!A:M,8,0),"")</f>
        <v/>
      </c>
    </row>
    <row r="303" spans="1:33" ht="15.75" hidden="1" customHeight="1" thickBot="1" x14ac:dyDescent="0.3">
      <c r="A303" s="340"/>
      <c r="B303" s="349"/>
      <c r="C303" s="352"/>
      <c r="D303" s="19" t="s">
        <v>71</v>
      </c>
      <c r="E303" s="232"/>
      <c r="F303" s="43">
        <v>1.25</v>
      </c>
      <c r="G303" s="278"/>
      <c r="H303" s="200"/>
      <c r="I303" s="194"/>
      <c r="J303" s="194"/>
      <c r="K303" s="195"/>
      <c r="L303" s="312"/>
      <c r="M303" s="346"/>
      <c r="N303" s="346"/>
      <c r="O303" s="292"/>
      <c r="P303" s="171" t="s">
        <v>411</v>
      </c>
      <c r="Q303" s="171">
        <v>236</v>
      </c>
      <c r="R303" s="171" t="s">
        <v>453</v>
      </c>
      <c r="S303" s="171" t="s">
        <v>521</v>
      </c>
      <c r="T303" s="171" t="s">
        <v>473</v>
      </c>
      <c r="U303" s="171" t="str">
        <f t="shared" si="53"/>
        <v>6.1.4 Planificación Auditorías con el COPASST</v>
      </c>
      <c r="V303" s="171">
        <f t="shared" si="54"/>
        <v>1.25</v>
      </c>
      <c r="W303" s="171">
        <f t="shared" si="55"/>
        <v>0</v>
      </c>
      <c r="X303" s="176">
        <f>+SUM(W300:W303)/SUM(V300:V303)</f>
        <v>0</v>
      </c>
      <c r="Y303" s="184" t="str">
        <f t="shared" si="52"/>
        <v/>
      </c>
      <c r="Z303" s="176">
        <f>+IF(SUM(W300:W303)/SUM(V300:V303)&lt;=60%,SUM(W300:W303)/SUM(V300:V303),"-")</f>
        <v>0</v>
      </c>
      <c r="AA303" s="176" t="str">
        <f>+IF(SUM(W300:W303)/SUM(V300:V303)&gt;85%,SUM(W300:W303)/SUM(V300:V303),"-")</f>
        <v>-</v>
      </c>
      <c r="AB303" s="176" t="str">
        <f>+IF(AND(Z303="-",AA303="-"),SUM(W300:W303)/SUM(V300:V303),"-")</f>
        <v>-</v>
      </c>
      <c r="AC303" s="171" t="str">
        <f t="shared" si="56"/>
        <v/>
      </c>
      <c r="AD303" s="171" t="str">
        <f t="shared" si="57"/>
        <v/>
      </c>
      <c r="AE303" s="171" t="str">
        <f t="shared" si="58"/>
        <v/>
      </c>
      <c r="AF303" s="171" t="str">
        <f t="shared" si="59"/>
        <v/>
      </c>
      <c r="AG303" s="173" t="str">
        <f>+IFERROR(VLOOKUP(Q303,'Plan de Acción'!A:M,8,0),"")</f>
        <v/>
      </c>
    </row>
    <row r="304" spans="1:33" ht="30" hidden="1" x14ac:dyDescent="0.25">
      <c r="A304" s="293" t="s">
        <v>108</v>
      </c>
      <c r="B304" s="296" t="s">
        <v>104</v>
      </c>
      <c r="C304" s="299" t="s">
        <v>84</v>
      </c>
      <c r="D304" s="18" t="s">
        <v>73</v>
      </c>
      <c r="E304" s="230"/>
      <c r="F304" s="135">
        <v>2.5</v>
      </c>
      <c r="G304" s="330">
        <v>10</v>
      </c>
      <c r="H304" s="201"/>
      <c r="I304" s="188"/>
      <c r="J304" s="188"/>
      <c r="K304" s="189"/>
      <c r="L304" s="341">
        <f>+COUNTA(J304:J307,H304:H307)*2.5</f>
        <v>0</v>
      </c>
      <c r="M304" s="344">
        <f>L304/G304</f>
        <v>0</v>
      </c>
      <c r="N304" s="344">
        <f>L304/G304</f>
        <v>0</v>
      </c>
      <c r="O304" s="290">
        <f>L304/G304</f>
        <v>0</v>
      </c>
      <c r="P304" s="171" t="s">
        <v>418</v>
      </c>
      <c r="Q304" s="171">
        <v>237</v>
      </c>
      <c r="R304" s="171" t="s">
        <v>454</v>
      </c>
      <c r="S304" s="171" t="s">
        <v>522</v>
      </c>
      <c r="T304" s="171" t="s">
        <v>84</v>
      </c>
      <c r="U304" s="171" t="str">
        <f t="shared" si="53"/>
        <v>7.1.1 Definir acciones de Promoción y Prevención con base en resultados del SG SST</v>
      </c>
      <c r="V304" s="171">
        <f t="shared" si="54"/>
        <v>2.5</v>
      </c>
      <c r="W304" s="171">
        <f t="shared" si="55"/>
        <v>0</v>
      </c>
      <c r="X304" s="171"/>
      <c r="Y304" s="184" t="str">
        <f t="shared" si="52"/>
        <v/>
      </c>
      <c r="Z304" s="171"/>
      <c r="AA304" s="171"/>
      <c r="AB304" s="171"/>
      <c r="AC304" s="171" t="str">
        <f t="shared" si="56"/>
        <v/>
      </c>
      <c r="AD304" s="171" t="str">
        <f t="shared" si="57"/>
        <v/>
      </c>
      <c r="AE304" s="171" t="str">
        <f t="shared" si="58"/>
        <v/>
      </c>
      <c r="AF304" s="171" t="str">
        <f t="shared" si="59"/>
        <v/>
      </c>
      <c r="AG304" s="173" t="str">
        <f>+IFERROR(VLOOKUP(Q304,'Plan de Acción'!A:M,8,0),"")</f>
        <v/>
      </c>
    </row>
    <row r="305" spans="1:35" ht="15" hidden="1" customHeight="1" x14ac:dyDescent="0.25">
      <c r="A305" s="294"/>
      <c r="B305" s="297"/>
      <c r="C305" s="274"/>
      <c r="D305" s="4" t="s">
        <v>74</v>
      </c>
      <c r="E305" s="219"/>
      <c r="F305" s="136">
        <v>2.5</v>
      </c>
      <c r="G305" s="334"/>
      <c r="H305" s="199"/>
      <c r="I305" s="191"/>
      <c r="J305" s="191"/>
      <c r="K305" s="192"/>
      <c r="L305" s="342"/>
      <c r="M305" s="345"/>
      <c r="N305" s="345"/>
      <c r="O305" s="291"/>
      <c r="P305" s="171" t="s">
        <v>423</v>
      </c>
      <c r="Q305" s="171">
        <v>238</v>
      </c>
      <c r="R305" s="171" t="s">
        <v>454</v>
      </c>
      <c r="S305" s="171" t="s">
        <v>522</v>
      </c>
      <c r="T305" s="171" t="s">
        <v>84</v>
      </c>
      <c r="U305" s="171" t="str">
        <f t="shared" si="53"/>
        <v>7.1.2 Toma de Medidas Correctivas, Preventivas y De Mejora</v>
      </c>
      <c r="V305" s="171">
        <f t="shared" si="54"/>
        <v>2.5</v>
      </c>
      <c r="W305" s="171">
        <f t="shared" si="55"/>
        <v>0</v>
      </c>
      <c r="X305" s="171"/>
      <c r="Y305" s="184" t="str">
        <f t="shared" si="52"/>
        <v/>
      </c>
      <c r="Z305" s="171"/>
      <c r="AA305" s="171"/>
      <c r="AB305" s="171"/>
      <c r="AC305" s="171" t="str">
        <f t="shared" si="56"/>
        <v/>
      </c>
      <c r="AD305" s="171" t="str">
        <f t="shared" si="57"/>
        <v/>
      </c>
      <c r="AE305" s="171" t="str">
        <f t="shared" si="58"/>
        <v/>
      </c>
      <c r="AF305" s="171" t="str">
        <f t="shared" si="59"/>
        <v/>
      </c>
      <c r="AG305" s="173" t="str">
        <f>+IFERROR(VLOOKUP(Q305,'Plan de Acción'!A:M,8,0),"")</f>
        <v/>
      </c>
    </row>
    <row r="306" spans="1:35" ht="45" hidden="1" x14ac:dyDescent="0.25">
      <c r="A306" s="294"/>
      <c r="B306" s="297"/>
      <c r="C306" s="274"/>
      <c r="D306" s="4" t="s">
        <v>75</v>
      </c>
      <c r="E306" s="219"/>
      <c r="F306" s="136">
        <v>2.5</v>
      </c>
      <c r="G306" s="334"/>
      <c r="H306" s="199"/>
      <c r="I306" s="191"/>
      <c r="J306" s="191"/>
      <c r="K306" s="192"/>
      <c r="L306" s="342"/>
      <c r="M306" s="345"/>
      <c r="N306" s="345"/>
      <c r="O306" s="291"/>
      <c r="P306" s="171" t="s">
        <v>428</v>
      </c>
      <c r="Q306" s="171">
        <v>239</v>
      </c>
      <c r="R306" s="171" t="s">
        <v>454</v>
      </c>
      <c r="S306" s="171" t="s">
        <v>522</v>
      </c>
      <c r="T306" s="171" t="s">
        <v>84</v>
      </c>
      <c r="U306" s="171" t="str">
        <f t="shared" si="53"/>
        <v>7.1.3 Ejecución de Acciones Correctivas, Preventivas y De Mejora de la Investigación de Incidentes, Accidentes de Trabajo y Enfermedad Laboral</v>
      </c>
      <c r="V306" s="171">
        <f t="shared" si="54"/>
        <v>2.5</v>
      </c>
      <c r="W306" s="171">
        <f t="shared" si="55"/>
        <v>0</v>
      </c>
      <c r="X306" s="171"/>
      <c r="Y306" s="184" t="str">
        <f t="shared" si="52"/>
        <v/>
      </c>
      <c r="Z306" s="171"/>
      <c r="AA306" s="171"/>
      <c r="AB306" s="171"/>
      <c r="AC306" s="171" t="str">
        <f t="shared" si="56"/>
        <v/>
      </c>
      <c r="AD306" s="171" t="str">
        <f t="shared" si="57"/>
        <v/>
      </c>
      <c r="AE306" s="171" t="str">
        <f t="shared" si="58"/>
        <v/>
      </c>
      <c r="AF306" s="171" t="str">
        <f t="shared" si="59"/>
        <v/>
      </c>
      <c r="AG306" s="173" t="str">
        <f>+IFERROR(VLOOKUP(Q306,'Plan de Acción'!A:M,8,0),"")</f>
        <v/>
      </c>
    </row>
    <row r="307" spans="1:35" ht="30.75" hidden="1" thickBot="1" x14ac:dyDescent="0.3">
      <c r="A307" s="295"/>
      <c r="B307" s="298"/>
      <c r="C307" s="275"/>
      <c r="D307" s="19" t="s">
        <v>76</v>
      </c>
      <c r="E307" s="232"/>
      <c r="F307" s="137">
        <v>2.5</v>
      </c>
      <c r="G307" s="331"/>
      <c r="H307" s="200"/>
      <c r="I307" s="194"/>
      <c r="J307" s="194"/>
      <c r="K307" s="195"/>
      <c r="L307" s="343"/>
      <c r="M307" s="346"/>
      <c r="N307" s="346"/>
      <c r="O307" s="292"/>
      <c r="P307" s="171" t="s">
        <v>433</v>
      </c>
      <c r="Q307" s="171">
        <v>240</v>
      </c>
      <c r="R307" s="171" t="s">
        <v>454</v>
      </c>
      <c r="S307" s="171" t="s">
        <v>522</v>
      </c>
      <c r="T307" s="171" t="s">
        <v>84</v>
      </c>
      <c r="U307" s="171" t="str">
        <f t="shared" si="53"/>
        <v>7.1.4 Implementar medidas y acciones correctivas de autoridades y ARL</v>
      </c>
      <c r="V307" s="171">
        <f t="shared" si="54"/>
        <v>2.5</v>
      </c>
      <c r="W307" s="171">
        <f t="shared" si="55"/>
        <v>0</v>
      </c>
      <c r="X307" s="176">
        <f>+SUM(W304:W307)/SUM(V304:V307)</f>
        <v>0</v>
      </c>
      <c r="Y307" s="184" t="str">
        <f t="shared" si="52"/>
        <v/>
      </c>
      <c r="Z307" s="176">
        <f>+IF(SUM(W304:W307)/SUM(V304:V307)&lt;=60%,SUM(W304:W307)/SUM(V304:V307),"-")</f>
        <v>0</v>
      </c>
      <c r="AA307" s="176" t="str">
        <f>+IF(SUM(W304:W307)/SUM(V304:V307)&gt;85%,SUM(W304:W307)/SUM(V304:V307),"-")</f>
        <v>-</v>
      </c>
      <c r="AB307" s="176" t="str">
        <f>+IF(AND(Z307="-",AA307="-"),SUM(W304:W307)/SUM(V304:V307),"-")</f>
        <v>-</v>
      </c>
      <c r="AC307" s="171" t="str">
        <f t="shared" si="56"/>
        <v/>
      </c>
      <c r="AD307" s="171" t="str">
        <f t="shared" si="57"/>
        <v/>
      </c>
      <c r="AE307" s="171" t="str">
        <f t="shared" si="58"/>
        <v/>
      </c>
      <c r="AF307" s="171" t="str">
        <f t="shared" si="59"/>
        <v/>
      </c>
      <c r="AG307" s="173" t="str">
        <f>+IFERROR(VLOOKUP(Q307,'Plan de Acción'!A:M,8,0),"")</f>
        <v/>
      </c>
    </row>
    <row r="308" spans="1:35" ht="21.75" hidden="1" customHeight="1" thickBot="1" x14ac:dyDescent="0.4">
      <c r="A308" s="259" t="s">
        <v>93</v>
      </c>
      <c r="B308" s="260"/>
      <c r="C308" s="260"/>
      <c r="D308" s="238"/>
      <c r="E308" s="122"/>
      <c r="F308" s="123"/>
      <c r="G308" s="149">
        <f>SUM(G248:G307)</f>
        <v>100</v>
      </c>
      <c r="H308" s="261" t="s">
        <v>92</v>
      </c>
      <c r="I308" s="262"/>
      <c r="J308" s="262"/>
      <c r="K308" s="263"/>
      <c r="L308" s="20">
        <f>SUM(L248:L307)</f>
        <v>0</v>
      </c>
      <c r="M308" s="177">
        <f>L308/G308</f>
        <v>0</v>
      </c>
      <c r="P308" s="171"/>
      <c r="Q308" s="171"/>
      <c r="R308" s="171"/>
      <c r="S308" s="171"/>
      <c r="T308" s="171"/>
      <c r="U308" s="171"/>
      <c r="V308" s="171"/>
      <c r="W308" s="171"/>
      <c r="X308" s="171"/>
      <c r="Y308" s="184" t="str">
        <f t="shared" si="52"/>
        <v/>
      </c>
      <c r="Z308" s="171"/>
      <c r="AA308" s="171"/>
      <c r="AB308" s="171"/>
      <c r="AC308" s="171" t="s">
        <v>495</v>
      </c>
      <c r="AD308" s="171" t="s">
        <v>495</v>
      </c>
      <c r="AE308" s="171" t="s">
        <v>495</v>
      </c>
      <c r="AF308" s="171" t="s">
        <v>495</v>
      </c>
      <c r="AG308" s="173" t="str">
        <f>+IFERROR(VLOOKUP(Q308,'Plan de Acción'!A:M,8,0),"")</f>
        <v/>
      </c>
    </row>
    <row r="309" spans="1:35" ht="33.75" hidden="1" customHeight="1" thickBot="1" x14ac:dyDescent="0.35">
      <c r="A309" s="129"/>
      <c r="B309" s="130"/>
      <c r="C309" s="130"/>
      <c r="D309" s="131"/>
      <c r="E309" s="132"/>
      <c r="F309" s="132"/>
      <c r="G309" s="133"/>
      <c r="H309" s="134"/>
      <c r="I309" s="134"/>
      <c r="J309" s="134"/>
      <c r="K309" s="134"/>
      <c r="L309" s="178" t="str">
        <f>IF(L308=0,"",+IF(L308/G308&lt;=60%,"Critica",IF(L308/G308&gt;85%,"Aceptable","Moderadamente Aceptable")))</f>
        <v/>
      </c>
      <c r="M309" s="179"/>
      <c r="N309" s="179"/>
      <c r="O309" s="179"/>
      <c r="P309" s="171"/>
      <c r="Q309" s="171"/>
      <c r="R309" s="171"/>
      <c r="S309" s="171"/>
      <c r="T309" s="171"/>
      <c r="U309" s="171"/>
      <c r="V309" s="171"/>
      <c r="W309" s="171"/>
      <c r="X309" s="171"/>
      <c r="Y309" s="172"/>
      <c r="Z309" s="171"/>
      <c r="AA309" s="171"/>
      <c r="AB309" s="171"/>
      <c r="AC309" s="171"/>
      <c r="AD309" s="171"/>
      <c r="AE309" s="171"/>
      <c r="AF309" s="171"/>
      <c r="AG309" s="173" t="str">
        <f>+IFERROR(VLOOKUP(Q309,'Plan de Acción'!A:M,8,0),"")</f>
        <v/>
      </c>
    </row>
    <row r="310" spans="1:35" hidden="1" x14ac:dyDescent="0.25">
      <c r="A310" s="300" t="s">
        <v>94</v>
      </c>
      <c r="B310" s="301"/>
      <c r="C310" s="301"/>
      <c r="D310" s="301"/>
      <c r="E310" s="301"/>
      <c r="F310" s="301"/>
      <c r="G310" s="301"/>
      <c r="H310" s="301"/>
      <c r="I310" s="301"/>
      <c r="J310" s="301"/>
      <c r="K310" s="301"/>
      <c r="L310" s="302"/>
      <c r="P310" s="171"/>
      <c r="Q310" s="171"/>
      <c r="R310" s="171"/>
      <c r="S310" s="171"/>
      <c r="T310" s="171"/>
      <c r="U310" s="171"/>
      <c r="V310" s="171"/>
      <c r="W310" s="171"/>
      <c r="X310" s="171"/>
      <c r="Y310" s="172"/>
      <c r="Z310" s="171"/>
      <c r="AA310" s="171"/>
      <c r="AB310" s="171"/>
      <c r="AC310" s="171"/>
      <c r="AD310" s="171"/>
      <c r="AE310" s="171"/>
      <c r="AF310" s="171"/>
      <c r="AG310" s="173" t="str">
        <f>+IFERROR(VLOOKUP(Q310,'Plan de Acción'!A:M,8,0),"")</f>
        <v/>
      </c>
    </row>
    <row r="311" spans="1:35" ht="18" hidden="1" customHeight="1" thickBot="1" x14ac:dyDescent="0.3">
      <c r="A311" s="303" t="s">
        <v>95</v>
      </c>
      <c r="B311" s="304"/>
      <c r="C311" s="304"/>
      <c r="D311" s="304"/>
      <c r="E311" s="304"/>
      <c r="F311" s="304"/>
      <c r="G311" s="304"/>
      <c r="H311" s="304"/>
      <c r="I311" s="304"/>
      <c r="J311" s="304"/>
      <c r="K311" s="304"/>
      <c r="L311" s="305"/>
      <c r="P311" s="171"/>
      <c r="Q311" s="171"/>
      <c r="R311" s="171"/>
      <c r="S311" s="171"/>
      <c r="T311" s="171"/>
      <c r="U311" s="171"/>
      <c r="V311" s="171"/>
      <c r="W311" s="171"/>
      <c r="X311" s="171"/>
      <c r="Y311" s="172"/>
      <c r="Z311" s="171"/>
      <c r="AA311" s="171"/>
      <c r="AB311" s="171"/>
      <c r="AC311" s="171"/>
      <c r="AD311" s="171"/>
      <c r="AE311" s="171"/>
      <c r="AF311" s="171"/>
      <c r="AG311" s="173" t="str">
        <f>+IFERROR(VLOOKUP(Q311,'Plan de Acción'!A:M,8,0),"")</f>
        <v/>
      </c>
    </row>
    <row r="312" spans="1:35" s="24" customFormat="1" ht="59.25" hidden="1" customHeight="1" thickBot="1" x14ac:dyDescent="0.3">
      <c r="A312" s="21" t="s">
        <v>96</v>
      </c>
      <c r="B312" s="22"/>
      <c r="C312" s="22"/>
      <c r="D312" s="23"/>
      <c r="E312" s="22"/>
      <c r="F312" s="21"/>
      <c r="G312" s="22" t="s">
        <v>97</v>
      </c>
      <c r="H312" s="36"/>
      <c r="I312" s="22"/>
      <c r="J312" s="22"/>
      <c r="K312" s="22"/>
      <c r="L312" s="180"/>
      <c r="M312" s="181"/>
      <c r="N312" s="181"/>
      <c r="O312" s="181"/>
      <c r="P312" s="182"/>
      <c r="Q312" s="182"/>
      <c r="R312" s="182"/>
      <c r="S312" s="182"/>
      <c r="T312" s="182"/>
      <c r="U312" s="182"/>
      <c r="V312" s="171"/>
      <c r="W312" s="171"/>
      <c r="X312" s="171"/>
      <c r="Y312" s="172"/>
      <c r="Z312" s="182"/>
      <c r="AA312" s="182"/>
      <c r="AB312" s="182"/>
      <c r="AC312" s="171"/>
      <c r="AD312" s="171"/>
      <c r="AE312" s="171"/>
      <c r="AF312" s="171"/>
      <c r="AG312" s="173" t="str">
        <f>+IFERROR(VLOOKUP(Q312,'Plan de Acción'!A:M,8,0),"")</f>
        <v/>
      </c>
      <c r="AH312" s="181"/>
      <c r="AI312" s="181"/>
    </row>
    <row r="313" spans="1:35" x14ac:dyDescent="0.25">
      <c r="P313" s="171"/>
      <c r="Q313" s="171"/>
      <c r="R313" s="171"/>
      <c r="S313" s="171"/>
      <c r="T313" s="171"/>
      <c r="U313" s="171"/>
      <c r="V313" s="171"/>
      <c r="W313" s="171"/>
      <c r="X313" s="171"/>
      <c r="Y313" s="172"/>
      <c r="Z313" s="171"/>
      <c r="AA313" s="171"/>
      <c r="AB313" s="171"/>
      <c r="AC313" s="171"/>
      <c r="AD313" s="171"/>
      <c r="AE313" s="171"/>
      <c r="AF313" s="171"/>
      <c r="AG313" s="171"/>
    </row>
    <row r="314" spans="1:35" x14ac:dyDescent="0.25">
      <c r="P314" s="171"/>
      <c r="Q314" s="171"/>
      <c r="R314" s="171"/>
      <c r="S314" s="171"/>
      <c r="T314" s="171"/>
      <c r="U314" s="171"/>
      <c r="V314" s="171"/>
      <c r="W314" s="171"/>
      <c r="X314" s="171"/>
      <c r="Y314" s="172"/>
      <c r="Z314" s="171"/>
      <c r="AA314" s="171"/>
      <c r="AB314" s="171"/>
      <c r="AC314" s="171"/>
      <c r="AD314" s="171"/>
      <c r="AE314" s="171"/>
      <c r="AF314" s="171"/>
      <c r="AG314" s="171"/>
    </row>
    <row r="315" spans="1:35" ht="24" hidden="1" thickBot="1" x14ac:dyDescent="0.4">
      <c r="A315" s="307" t="s">
        <v>503</v>
      </c>
      <c r="B315" s="308"/>
      <c r="C315" s="308"/>
      <c r="D315" s="308"/>
      <c r="E315" s="308"/>
      <c r="F315" s="308"/>
      <c r="G315" s="308"/>
      <c r="H315" s="308"/>
      <c r="I315" s="308"/>
      <c r="J315" s="308"/>
      <c r="K315" s="308"/>
      <c r="L315" s="309"/>
      <c r="P315" s="171"/>
      <c r="Q315" s="171"/>
      <c r="R315" s="171"/>
      <c r="S315" s="171"/>
      <c r="T315" s="171"/>
      <c r="U315" s="171"/>
      <c r="V315" s="171"/>
      <c r="W315" s="171"/>
      <c r="X315" s="171"/>
      <c r="Y315" s="172"/>
      <c r="Z315" s="171"/>
      <c r="AA315" s="171"/>
      <c r="AB315" s="171"/>
      <c r="AC315" s="171"/>
      <c r="AD315" s="171"/>
      <c r="AE315" s="171"/>
      <c r="AF315" s="171"/>
      <c r="AG315" s="171"/>
    </row>
    <row r="316" spans="1:35" ht="17.25" hidden="1" customHeight="1" thickBot="1" x14ac:dyDescent="0.35">
      <c r="A316" s="282" t="s">
        <v>124</v>
      </c>
      <c r="B316" s="283"/>
      <c r="C316" s="283"/>
      <c r="D316" s="151" t="str">
        <f>+$D$7</f>
        <v>MOSTHYE VICENTE MEDINA RODRIGUEZ</v>
      </c>
      <c r="E316" s="152"/>
      <c r="F316" s="284" t="s">
        <v>524</v>
      </c>
      <c r="G316" s="285"/>
      <c r="H316" s="286"/>
      <c r="I316" s="287"/>
      <c r="J316" s="288"/>
      <c r="K316" s="288"/>
      <c r="L316" s="288"/>
      <c r="M316" s="288"/>
      <c r="N316" s="288"/>
      <c r="O316" s="289"/>
      <c r="P316" s="171"/>
      <c r="Q316" s="171"/>
      <c r="R316" s="171"/>
      <c r="S316" s="171"/>
      <c r="T316" s="171"/>
      <c r="U316" s="171"/>
      <c r="V316" s="171"/>
      <c r="W316" s="171"/>
      <c r="X316" s="171"/>
      <c r="Y316" s="172"/>
      <c r="Z316" s="171"/>
      <c r="AA316" s="171"/>
      <c r="AB316" s="171"/>
      <c r="AC316" s="171"/>
      <c r="AD316" s="171"/>
      <c r="AE316" s="171"/>
      <c r="AF316" s="171"/>
      <c r="AG316" s="171"/>
    </row>
    <row r="317" spans="1:35" ht="15.75" hidden="1" customHeight="1" thickBot="1" x14ac:dyDescent="0.3">
      <c r="A317" s="279" t="s">
        <v>447</v>
      </c>
      <c r="B317" s="313" t="s">
        <v>12</v>
      </c>
      <c r="C317" s="314"/>
      <c r="D317" s="317" t="s">
        <v>13</v>
      </c>
      <c r="E317" s="320" t="s">
        <v>444</v>
      </c>
      <c r="F317" s="323" t="s">
        <v>14</v>
      </c>
      <c r="G317" s="254" t="s">
        <v>15</v>
      </c>
      <c r="H317" s="377" t="s">
        <v>77</v>
      </c>
      <c r="I317" s="378"/>
      <c r="J317" s="378"/>
      <c r="K317" s="379"/>
      <c r="L317" s="380" t="s">
        <v>83</v>
      </c>
      <c r="M317" s="383" t="s">
        <v>109</v>
      </c>
      <c r="N317" s="385" t="s">
        <v>110</v>
      </c>
      <c r="O317" s="371" t="s">
        <v>445</v>
      </c>
      <c r="P317" s="171"/>
      <c r="Q317" s="171"/>
      <c r="R317" s="171"/>
      <c r="S317" s="171"/>
      <c r="T317" s="171"/>
      <c r="U317" s="171"/>
      <c r="V317" s="171"/>
      <c r="W317" s="171"/>
      <c r="X317" s="171"/>
      <c r="Y317" s="172"/>
      <c r="Z317" s="171"/>
      <c r="AA317" s="171"/>
      <c r="AB317" s="171"/>
      <c r="AC317" s="171"/>
      <c r="AD317" s="171"/>
      <c r="AE317" s="171"/>
      <c r="AF317" s="171"/>
      <c r="AG317" s="171"/>
    </row>
    <row r="318" spans="1:35" ht="15.75" hidden="1" thickBot="1" x14ac:dyDescent="0.3">
      <c r="A318" s="280"/>
      <c r="B318" s="313"/>
      <c r="C318" s="314"/>
      <c r="D318" s="318"/>
      <c r="E318" s="321"/>
      <c r="F318" s="324"/>
      <c r="G318" s="255"/>
      <c r="H318" s="373" t="s">
        <v>78</v>
      </c>
      <c r="I318" s="375" t="s">
        <v>79</v>
      </c>
      <c r="J318" s="257" t="s">
        <v>80</v>
      </c>
      <c r="K318" s="258"/>
      <c r="L318" s="381"/>
      <c r="M318" s="383"/>
      <c r="N318" s="385"/>
      <c r="O318" s="371"/>
      <c r="P318" s="171"/>
      <c r="Q318" s="171"/>
      <c r="R318" s="171"/>
      <c r="S318" s="171"/>
      <c r="T318" s="171"/>
      <c r="U318" s="171"/>
      <c r="V318" s="171"/>
      <c r="W318" s="171"/>
      <c r="X318" s="171"/>
      <c r="Y318" s="172"/>
      <c r="Z318" s="171"/>
      <c r="AA318" s="171"/>
      <c r="AB318" s="171"/>
      <c r="AC318" s="171"/>
      <c r="AD318" s="171"/>
      <c r="AE318" s="171"/>
      <c r="AF318" s="171"/>
      <c r="AG318" s="171"/>
    </row>
    <row r="319" spans="1:35" s="1" customFormat="1" ht="26.25" hidden="1" customHeight="1" thickBot="1" x14ac:dyDescent="0.3">
      <c r="A319" s="281"/>
      <c r="B319" s="315"/>
      <c r="C319" s="316"/>
      <c r="D319" s="319"/>
      <c r="E319" s="322"/>
      <c r="F319" s="325"/>
      <c r="G319" s="256"/>
      <c r="H319" s="374"/>
      <c r="I319" s="376"/>
      <c r="J319" s="33" t="s">
        <v>81</v>
      </c>
      <c r="K319" s="34" t="s">
        <v>82</v>
      </c>
      <c r="L319" s="382"/>
      <c r="M319" s="384"/>
      <c r="N319" s="386"/>
      <c r="O319" s="372"/>
      <c r="P319" s="168"/>
      <c r="Q319" s="168"/>
      <c r="R319" s="168"/>
      <c r="S319" s="168"/>
      <c r="T319" s="168"/>
      <c r="U319" s="168"/>
      <c r="V319" s="168"/>
      <c r="W319" s="168"/>
      <c r="X319" s="168"/>
      <c r="Y319" s="169"/>
      <c r="Z319" s="168"/>
      <c r="AA319" s="168"/>
      <c r="AB319" s="168"/>
      <c r="AC319" s="168"/>
      <c r="AD319" s="168"/>
      <c r="AE319" s="168"/>
      <c r="AF319" s="168"/>
      <c r="AG319" s="168"/>
      <c r="AH319" s="170"/>
      <c r="AI319" s="170"/>
    </row>
    <row r="320" spans="1:35" ht="15" hidden="1" customHeight="1" x14ac:dyDescent="0.25">
      <c r="A320" s="267" t="s">
        <v>105</v>
      </c>
      <c r="B320" s="270" t="s">
        <v>98</v>
      </c>
      <c r="C320" s="273" t="s">
        <v>11</v>
      </c>
      <c r="D320" s="8" t="s">
        <v>0</v>
      </c>
      <c r="E320" s="213"/>
      <c r="F320" s="48">
        <v>0.5</v>
      </c>
      <c r="G320" s="276">
        <v>4</v>
      </c>
      <c r="H320" s="187"/>
      <c r="I320" s="188"/>
      <c r="J320" s="188"/>
      <c r="K320" s="189"/>
      <c r="L320" s="387">
        <f>+COUNTA(H320:H327,J320:J327)*0.5</f>
        <v>0</v>
      </c>
      <c r="M320" s="344">
        <f>L320/G320</f>
        <v>0</v>
      </c>
      <c r="N320" s="344">
        <f>(L320+L328)/(G320+G328)</f>
        <v>0</v>
      </c>
      <c r="O320" s="290">
        <f>(L320+L328+L331)/(G320+G328+G331)</f>
        <v>0</v>
      </c>
      <c r="P320" s="171" t="s">
        <v>143</v>
      </c>
      <c r="Q320" s="171">
        <v>241</v>
      </c>
      <c r="R320" s="171" t="s">
        <v>451</v>
      </c>
      <c r="S320" s="171" t="s">
        <v>516</v>
      </c>
      <c r="T320" s="171" t="s">
        <v>455</v>
      </c>
      <c r="U320" s="171" t="str">
        <f>+D320</f>
        <v>1.1.1 Responsable del SG SST</v>
      </c>
      <c r="V320" s="171">
        <f>+F320</f>
        <v>0.5</v>
      </c>
      <c r="W320" s="171">
        <f t="shared" ref="W320:W351" si="60">+IF(OR(H320&lt;&gt;"",J320&lt;&gt;""),V320,0)</f>
        <v>0</v>
      </c>
      <c r="X320" s="171"/>
      <c r="Y320" s="184" t="str">
        <f>IF(+$I$316="","",$I$316)</f>
        <v/>
      </c>
      <c r="Z320" s="171"/>
      <c r="AA320" s="171"/>
      <c r="AB320" s="171"/>
      <c r="AC320" s="171" t="str">
        <f>+IF(H320&lt;&gt;"","x","")</f>
        <v/>
      </c>
      <c r="AD320" s="171" t="str">
        <f t="shared" ref="AD320:AD379" si="61">+IF(I320&lt;&gt;"","x","")</f>
        <v/>
      </c>
      <c r="AE320" s="171" t="str">
        <f t="shared" ref="AE320:AE379" si="62">+IF(J320&lt;&gt;"","x","")</f>
        <v/>
      </c>
      <c r="AF320" s="171" t="str">
        <f t="shared" ref="AF320:AF379" si="63">+IF(K320&lt;&gt;"","x","")</f>
        <v/>
      </c>
      <c r="AG320" s="173" t="str">
        <f>+IFERROR(VLOOKUP(Q320,'Plan de Acción'!A:M,8,0),"")</f>
        <v/>
      </c>
    </row>
    <row r="321" spans="1:33" ht="15" hidden="1" customHeight="1" x14ac:dyDescent="0.25">
      <c r="A321" s="268"/>
      <c r="B321" s="271"/>
      <c r="C321" s="274"/>
      <c r="D321" s="2" t="s">
        <v>1</v>
      </c>
      <c r="E321" s="214"/>
      <c r="F321" s="49">
        <v>0.5</v>
      </c>
      <c r="G321" s="277"/>
      <c r="H321" s="190"/>
      <c r="I321" s="191"/>
      <c r="J321" s="191"/>
      <c r="K321" s="192"/>
      <c r="L321" s="388"/>
      <c r="M321" s="345"/>
      <c r="N321" s="345"/>
      <c r="O321" s="291"/>
      <c r="P321" s="171" t="s">
        <v>147</v>
      </c>
      <c r="Q321" s="171">
        <v>242</v>
      </c>
      <c r="R321" s="171" t="s">
        <v>451</v>
      </c>
      <c r="S321" s="171" t="s">
        <v>516</v>
      </c>
      <c r="T321" s="171" t="s">
        <v>455</v>
      </c>
      <c r="U321" s="171" t="str">
        <f t="shared" ref="U321:U379" si="64">+D321</f>
        <v>1.1.2 Responsabilidades en el SG SST</v>
      </c>
      <c r="V321" s="171">
        <f t="shared" ref="V321:V379" si="65">+F321</f>
        <v>0.5</v>
      </c>
      <c r="W321" s="171">
        <f t="shared" si="60"/>
        <v>0</v>
      </c>
      <c r="X321" s="171"/>
      <c r="Y321" s="184" t="str">
        <f t="shared" ref="Y321:Y380" si="66">IF(+$I$316="","",$I$316)</f>
        <v/>
      </c>
      <c r="Z321" s="171"/>
      <c r="AA321" s="171"/>
      <c r="AB321" s="171"/>
      <c r="AC321" s="171" t="str">
        <f t="shared" ref="AC321:AC379" si="67">+IF(H321&lt;&gt;"","x","")</f>
        <v/>
      </c>
      <c r="AD321" s="171" t="str">
        <f t="shared" si="61"/>
        <v/>
      </c>
      <c r="AE321" s="171" t="str">
        <f t="shared" si="62"/>
        <v/>
      </c>
      <c r="AF321" s="171" t="str">
        <f t="shared" si="63"/>
        <v/>
      </c>
      <c r="AG321" s="173" t="str">
        <f>+IFERROR(VLOOKUP(Q321,'Plan de Acción'!A:M,8,0),"")</f>
        <v/>
      </c>
    </row>
    <row r="322" spans="1:33" ht="15" hidden="1" customHeight="1" x14ac:dyDescent="0.25">
      <c r="A322" s="268"/>
      <c r="B322" s="271"/>
      <c r="C322" s="274"/>
      <c r="D322" s="2" t="s">
        <v>2</v>
      </c>
      <c r="E322" s="214"/>
      <c r="F322" s="49">
        <v>0.5</v>
      </c>
      <c r="G322" s="277"/>
      <c r="H322" s="190"/>
      <c r="I322" s="191"/>
      <c r="J322" s="191"/>
      <c r="K322" s="192"/>
      <c r="L322" s="388"/>
      <c r="M322" s="345"/>
      <c r="N322" s="345"/>
      <c r="O322" s="291"/>
      <c r="P322" s="171" t="s">
        <v>150</v>
      </c>
      <c r="Q322" s="171">
        <v>243</v>
      </c>
      <c r="R322" s="171" t="s">
        <v>451</v>
      </c>
      <c r="S322" s="171" t="s">
        <v>516</v>
      </c>
      <c r="T322" s="171" t="s">
        <v>455</v>
      </c>
      <c r="U322" s="171" t="str">
        <f t="shared" si="64"/>
        <v>1.1.3. Asignación de Recursos para el SG SST</v>
      </c>
      <c r="V322" s="171">
        <f t="shared" si="65"/>
        <v>0.5</v>
      </c>
      <c r="W322" s="171">
        <f t="shared" si="60"/>
        <v>0</v>
      </c>
      <c r="X322" s="171"/>
      <c r="Y322" s="184" t="str">
        <f t="shared" si="66"/>
        <v/>
      </c>
      <c r="Z322" s="171"/>
      <c r="AA322" s="171"/>
      <c r="AB322" s="171"/>
      <c r="AC322" s="171" t="str">
        <f t="shared" si="67"/>
        <v/>
      </c>
      <c r="AD322" s="171" t="str">
        <f t="shared" si="61"/>
        <v/>
      </c>
      <c r="AE322" s="171" t="str">
        <f t="shared" si="62"/>
        <v/>
      </c>
      <c r="AF322" s="171" t="str">
        <f t="shared" si="63"/>
        <v/>
      </c>
      <c r="AG322" s="173" t="str">
        <f>+IFERROR(VLOOKUP(Q322,'Plan de Acción'!A:M,8,0),"")</f>
        <v/>
      </c>
    </row>
    <row r="323" spans="1:33" ht="15" hidden="1" customHeight="1" x14ac:dyDescent="0.25">
      <c r="A323" s="268"/>
      <c r="B323" s="271"/>
      <c r="C323" s="274"/>
      <c r="D323" s="2" t="s">
        <v>3</v>
      </c>
      <c r="E323" s="214"/>
      <c r="F323" s="49">
        <v>0.5</v>
      </c>
      <c r="G323" s="277"/>
      <c r="H323" s="190"/>
      <c r="I323" s="191"/>
      <c r="J323" s="191"/>
      <c r="K323" s="192"/>
      <c r="L323" s="388"/>
      <c r="M323" s="345"/>
      <c r="N323" s="345"/>
      <c r="O323" s="291"/>
      <c r="P323" s="171" t="s">
        <v>154</v>
      </c>
      <c r="Q323" s="171">
        <v>244</v>
      </c>
      <c r="R323" s="171" t="s">
        <v>451</v>
      </c>
      <c r="S323" s="171" t="s">
        <v>516</v>
      </c>
      <c r="T323" s="171" t="s">
        <v>455</v>
      </c>
      <c r="U323" s="171" t="str">
        <f t="shared" si="64"/>
        <v>1.1.4 Afiliación al Sistema General de Riesgos Laborales</v>
      </c>
      <c r="V323" s="171">
        <f t="shared" si="65"/>
        <v>0.5</v>
      </c>
      <c r="W323" s="171">
        <f t="shared" si="60"/>
        <v>0</v>
      </c>
      <c r="X323" s="171"/>
      <c r="Y323" s="184" t="str">
        <f t="shared" si="66"/>
        <v/>
      </c>
      <c r="Z323" s="171"/>
      <c r="AA323" s="171"/>
      <c r="AB323" s="171"/>
      <c r="AC323" s="171" t="str">
        <f t="shared" si="67"/>
        <v/>
      </c>
      <c r="AD323" s="171" t="str">
        <f t="shared" si="61"/>
        <v/>
      </c>
      <c r="AE323" s="171" t="str">
        <f t="shared" si="62"/>
        <v/>
      </c>
      <c r="AF323" s="171" t="str">
        <f t="shared" si="63"/>
        <v/>
      </c>
      <c r="AG323" s="173" t="str">
        <f>+IFERROR(VLOOKUP(Q323,'Plan de Acción'!A:M,8,0),"")</f>
        <v/>
      </c>
    </row>
    <row r="324" spans="1:33" ht="15" hidden="1" customHeight="1" x14ac:dyDescent="0.25">
      <c r="A324" s="268"/>
      <c r="B324" s="271"/>
      <c r="C324" s="274"/>
      <c r="D324" s="2" t="s">
        <v>4</v>
      </c>
      <c r="E324" s="214"/>
      <c r="F324" s="49">
        <v>0.5</v>
      </c>
      <c r="G324" s="277"/>
      <c r="H324" s="190"/>
      <c r="I324" s="191"/>
      <c r="J324" s="191"/>
      <c r="K324" s="192"/>
      <c r="L324" s="388"/>
      <c r="M324" s="345"/>
      <c r="N324" s="345"/>
      <c r="O324" s="291"/>
      <c r="P324" s="171" t="s">
        <v>158</v>
      </c>
      <c r="Q324" s="171">
        <v>245</v>
      </c>
      <c r="R324" s="171" t="s">
        <v>451</v>
      </c>
      <c r="S324" s="171" t="s">
        <v>516</v>
      </c>
      <c r="T324" s="171" t="s">
        <v>455</v>
      </c>
      <c r="U324" s="171" t="str">
        <f t="shared" si="64"/>
        <v>1.1.5 Pago de Pensión Trabajadores de Alto Riesgo</v>
      </c>
      <c r="V324" s="171">
        <f t="shared" si="65"/>
        <v>0.5</v>
      </c>
      <c r="W324" s="171">
        <f t="shared" si="60"/>
        <v>0</v>
      </c>
      <c r="X324" s="171"/>
      <c r="Y324" s="184" t="str">
        <f t="shared" si="66"/>
        <v/>
      </c>
      <c r="Z324" s="171"/>
      <c r="AA324" s="171"/>
      <c r="AB324" s="171"/>
      <c r="AC324" s="171" t="str">
        <f t="shared" si="67"/>
        <v/>
      </c>
      <c r="AD324" s="171" t="str">
        <f t="shared" si="61"/>
        <v/>
      </c>
      <c r="AE324" s="171" t="str">
        <f t="shared" si="62"/>
        <v/>
      </c>
      <c r="AF324" s="171" t="str">
        <f t="shared" si="63"/>
        <v/>
      </c>
      <c r="AG324" s="173" t="str">
        <f>+IFERROR(VLOOKUP(Q324,'Plan de Acción'!A:M,8,0),"")</f>
        <v/>
      </c>
    </row>
    <row r="325" spans="1:33" ht="15" hidden="1" customHeight="1" x14ac:dyDescent="0.25">
      <c r="A325" s="268"/>
      <c r="B325" s="271"/>
      <c r="C325" s="274"/>
      <c r="D325" s="2" t="s">
        <v>5</v>
      </c>
      <c r="E325" s="214"/>
      <c r="F325" s="49">
        <v>0.5</v>
      </c>
      <c r="G325" s="277"/>
      <c r="H325" s="190"/>
      <c r="I325" s="191"/>
      <c r="J325" s="191"/>
      <c r="K325" s="192"/>
      <c r="L325" s="388"/>
      <c r="M325" s="345"/>
      <c r="N325" s="345"/>
      <c r="O325" s="291"/>
      <c r="P325" s="171" t="s">
        <v>161</v>
      </c>
      <c r="Q325" s="171">
        <v>246</v>
      </c>
      <c r="R325" s="171" t="s">
        <v>451</v>
      </c>
      <c r="S325" s="171" t="s">
        <v>516</v>
      </c>
      <c r="T325" s="171" t="s">
        <v>455</v>
      </c>
      <c r="U325" s="171" t="str">
        <f t="shared" si="64"/>
        <v xml:space="preserve">1.1.6 Conformación del Copasst </v>
      </c>
      <c r="V325" s="171">
        <f t="shared" si="65"/>
        <v>0.5</v>
      </c>
      <c r="W325" s="171">
        <f t="shared" si="60"/>
        <v>0</v>
      </c>
      <c r="X325" s="171"/>
      <c r="Y325" s="184" t="str">
        <f t="shared" si="66"/>
        <v/>
      </c>
      <c r="Z325" s="171"/>
      <c r="AA325" s="171"/>
      <c r="AB325" s="171"/>
      <c r="AC325" s="171" t="str">
        <f t="shared" si="67"/>
        <v/>
      </c>
      <c r="AD325" s="171" t="str">
        <f t="shared" si="61"/>
        <v/>
      </c>
      <c r="AE325" s="171" t="str">
        <f t="shared" si="62"/>
        <v/>
      </c>
      <c r="AF325" s="171" t="str">
        <f t="shared" si="63"/>
        <v/>
      </c>
      <c r="AG325" s="173" t="str">
        <f>+IFERROR(VLOOKUP(Q325,'Plan de Acción'!A:M,8,0),"")</f>
        <v/>
      </c>
    </row>
    <row r="326" spans="1:33" ht="15" hidden="1" customHeight="1" x14ac:dyDescent="0.25">
      <c r="A326" s="268"/>
      <c r="B326" s="271"/>
      <c r="C326" s="274"/>
      <c r="D326" s="2" t="s">
        <v>6</v>
      </c>
      <c r="E326" s="214"/>
      <c r="F326" s="49">
        <v>0.5</v>
      </c>
      <c r="G326" s="277"/>
      <c r="H326" s="190"/>
      <c r="I326" s="191"/>
      <c r="J326" s="191"/>
      <c r="K326" s="192"/>
      <c r="L326" s="388"/>
      <c r="M326" s="345"/>
      <c r="N326" s="345"/>
      <c r="O326" s="291"/>
      <c r="P326" s="171" t="s">
        <v>165</v>
      </c>
      <c r="Q326" s="171">
        <v>247</v>
      </c>
      <c r="R326" s="171" t="s">
        <v>451</v>
      </c>
      <c r="S326" s="171" t="s">
        <v>516</v>
      </c>
      <c r="T326" s="171" t="s">
        <v>455</v>
      </c>
      <c r="U326" s="171" t="str">
        <f t="shared" si="64"/>
        <v>1.1.7 Capacitación del Copasst</v>
      </c>
      <c r="V326" s="171">
        <f t="shared" si="65"/>
        <v>0.5</v>
      </c>
      <c r="W326" s="171">
        <f t="shared" si="60"/>
        <v>0</v>
      </c>
      <c r="X326" s="171"/>
      <c r="Y326" s="184" t="str">
        <f t="shared" si="66"/>
        <v/>
      </c>
      <c r="Z326" s="171"/>
      <c r="AA326" s="171"/>
      <c r="AB326" s="171"/>
      <c r="AC326" s="171" t="str">
        <f t="shared" si="67"/>
        <v/>
      </c>
      <c r="AD326" s="171" t="str">
        <f t="shared" si="61"/>
        <v/>
      </c>
      <c r="AE326" s="171" t="str">
        <f t="shared" si="62"/>
        <v/>
      </c>
      <c r="AF326" s="171" t="str">
        <f t="shared" si="63"/>
        <v/>
      </c>
      <c r="AG326" s="173" t="str">
        <f>+IFERROR(VLOOKUP(Q326,'Plan de Acción'!A:M,8,0),"")</f>
        <v/>
      </c>
    </row>
    <row r="327" spans="1:33" ht="15.75" hidden="1" customHeight="1" thickBot="1" x14ac:dyDescent="0.3">
      <c r="A327" s="268"/>
      <c r="B327" s="271"/>
      <c r="C327" s="275"/>
      <c r="D327" s="9" t="s">
        <v>7</v>
      </c>
      <c r="E327" s="215"/>
      <c r="F327" s="50">
        <v>0.5</v>
      </c>
      <c r="G327" s="278"/>
      <c r="H327" s="193"/>
      <c r="I327" s="194"/>
      <c r="J327" s="194"/>
      <c r="K327" s="195"/>
      <c r="L327" s="389"/>
      <c r="M327" s="346"/>
      <c r="N327" s="345"/>
      <c r="O327" s="291"/>
      <c r="P327" s="171" t="s">
        <v>170</v>
      </c>
      <c r="Q327" s="171">
        <v>248</v>
      </c>
      <c r="R327" s="171" t="s">
        <v>451</v>
      </c>
      <c r="S327" s="171" t="s">
        <v>516</v>
      </c>
      <c r="T327" s="171" t="s">
        <v>455</v>
      </c>
      <c r="U327" s="171" t="str">
        <f t="shared" si="64"/>
        <v>1.1.8 Conformación Comité Convivencia</v>
      </c>
      <c r="V327" s="171">
        <f t="shared" si="65"/>
        <v>0.5</v>
      </c>
      <c r="W327" s="171">
        <f t="shared" si="60"/>
        <v>0</v>
      </c>
      <c r="X327" s="171"/>
      <c r="Y327" s="184" t="str">
        <f t="shared" si="66"/>
        <v/>
      </c>
      <c r="Z327" s="171"/>
      <c r="AA327" s="171"/>
      <c r="AB327" s="171"/>
      <c r="AC327" s="171" t="str">
        <f t="shared" si="67"/>
        <v/>
      </c>
      <c r="AD327" s="171" t="str">
        <f t="shared" si="61"/>
        <v/>
      </c>
      <c r="AE327" s="171" t="str">
        <f t="shared" si="62"/>
        <v/>
      </c>
      <c r="AF327" s="171" t="str">
        <f t="shared" si="63"/>
        <v/>
      </c>
      <c r="AG327" s="173" t="str">
        <f>+IFERROR(VLOOKUP(Q327,'Plan de Acción'!A:M,8,0),"")</f>
        <v/>
      </c>
    </row>
    <row r="328" spans="1:33" ht="15" hidden="1" customHeight="1" x14ac:dyDescent="0.25">
      <c r="A328" s="268"/>
      <c r="B328" s="271"/>
      <c r="C328" s="273" t="s">
        <v>16</v>
      </c>
      <c r="D328" s="7" t="s">
        <v>8</v>
      </c>
      <c r="E328" s="216"/>
      <c r="F328" s="47">
        <v>2</v>
      </c>
      <c r="G328" s="276">
        <v>6</v>
      </c>
      <c r="H328" s="196"/>
      <c r="I328" s="197"/>
      <c r="J328" s="197"/>
      <c r="K328" s="198"/>
      <c r="L328" s="390">
        <f>COUNTA(H328:H330,J328:J330)*2</f>
        <v>0</v>
      </c>
      <c r="M328" s="344">
        <f>L328/G328</f>
        <v>0</v>
      </c>
      <c r="N328" s="345"/>
      <c r="O328" s="291"/>
      <c r="P328" s="171" t="s">
        <v>175</v>
      </c>
      <c r="Q328" s="171">
        <v>249</v>
      </c>
      <c r="R328" s="171" t="s">
        <v>451</v>
      </c>
      <c r="S328" s="171" t="s">
        <v>516</v>
      </c>
      <c r="T328" s="171" t="s">
        <v>456</v>
      </c>
      <c r="U328" s="171" t="str">
        <f t="shared" si="64"/>
        <v>1.2.1 Programa Capacitación Promoción y Prevención - P y P</v>
      </c>
      <c r="V328" s="171">
        <f t="shared" si="65"/>
        <v>2</v>
      </c>
      <c r="W328" s="171">
        <f t="shared" si="60"/>
        <v>0</v>
      </c>
      <c r="X328" s="171"/>
      <c r="Y328" s="184" t="str">
        <f t="shared" si="66"/>
        <v/>
      </c>
      <c r="Z328" s="171"/>
      <c r="AA328" s="171"/>
      <c r="AB328" s="171"/>
      <c r="AC328" s="171" t="str">
        <f t="shared" si="67"/>
        <v/>
      </c>
      <c r="AD328" s="171" t="str">
        <f t="shared" si="61"/>
        <v/>
      </c>
      <c r="AE328" s="171" t="str">
        <f t="shared" si="62"/>
        <v/>
      </c>
      <c r="AF328" s="171" t="str">
        <f t="shared" si="63"/>
        <v/>
      </c>
      <c r="AG328" s="173" t="str">
        <f>+IFERROR(VLOOKUP(Q328,'Plan de Acción'!A:M,8,0),"")</f>
        <v/>
      </c>
    </row>
    <row r="329" spans="1:33" ht="30" hidden="1" x14ac:dyDescent="0.25">
      <c r="A329" s="268"/>
      <c r="B329" s="271"/>
      <c r="C329" s="274"/>
      <c r="D329" s="3" t="s">
        <v>9</v>
      </c>
      <c r="E329" s="217"/>
      <c r="F329" s="39">
        <v>2</v>
      </c>
      <c r="G329" s="277"/>
      <c r="H329" s="199"/>
      <c r="I329" s="191"/>
      <c r="J329" s="191"/>
      <c r="K329" s="192"/>
      <c r="L329" s="391"/>
      <c r="M329" s="345"/>
      <c r="N329" s="345"/>
      <c r="O329" s="291"/>
      <c r="P329" s="171" t="s">
        <v>179</v>
      </c>
      <c r="Q329" s="171">
        <v>250</v>
      </c>
      <c r="R329" s="171" t="s">
        <v>451</v>
      </c>
      <c r="S329" s="171" t="s">
        <v>516</v>
      </c>
      <c r="T329" s="171" t="s">
        <v>456</v>
      </c>
      <c r="U329" s="171" t="str">
        <f t="shared" si="64"/>
        <v>1.2.2 Capacitación, Inducción y Reinducción en SG SST, Actividades de Promoción y Prevención - P y P</v>
      </c>
      <c r="V329" s="171">
        <f t="shared" si="65"/>
        <v>2</v>
      </c>
      <c r="W329" s="171">
        <f t="shared" si="60"/>
        <v>0</v>
      </c>
      <c r="X329" s="171"/>
      <c r="Y329" s="184" t="str">
        <f t="shared" si="66"/>
        <v/>
      </c>
      <c r="Z329" s="171"/>
      <c r="AA329" s="171"/>
      <c r="AB329" s="171"/>
      <c r="AC329" s="171" t="str">
        <f t="shared" si="67"/>
        <v/>
      </c>
      <c r="AD329" s="171" t="str">
        <f t="shared" si="61"/>
        <v/>
      </c>
      <c r="AE329" s="171" t="str">
        <f t="shared" si="62"/>
        <v/>
      </c>
      <c r="AF329" s="171" t="str">
        <f t="shared" si="63"/>
        <v/>
      </c>
      <c r="AG329" s="173" t="str">
        <f>+IFERROR(VLOOKUP(Q329,'Plan de Acción'!A:M,8,0),"")</f>
        <v/>
      </c>
    </row>
    <row r="330" spans="1:33" ht="15.75" hidden="1" customHeight="1" thickBot="1" x14ac:dyDescent="0.3">
      <c r="A330" s="268"/>
      <c r="B330" s="272"/>
      <c r="C330" s="275"/>
      <c r="D330" s="9" t="s">
        <v>10</v>
      </c>
      <c r="E330" s="215"/>
      <c r="F330" s="40">
        <v>2</v>
      </c>
      <c r="G330" s="278"/>
      <c r="H330" s="200"/>
      <c r="I330" s="194"/>
      <c r="J330" s="194"/>
      <c r="K330" s="195"/>
      <c r="L330" s="392"/>
      <c r="M330" s="346"/>
      <c r="N330" s="346"/>
      <c r="O330" s="291"/>
      <c r="P330" s="171" t="s">
        <v>184</v>
      </c>
      <c r="Q330" s="171">
        <v>251</v>
      </c>
      <c r="R330" s="171" t="s">
        <v>451</v>
      </c>
      <c r="S330" s="171" t="s">
        <v>516</v>
      </c>
      <c r="T330" s="171" t="s">
        <v>456</v>
      </c>
      <c r="U330" s="171" t="str">
        <f t="shared" si="64"/>
        <v>1.2.3 Responsable del SG SST - Curso 50 Horas</v>
      </c>
      <c r="V330" s="171">
        <f t="shared" si="65"/>
        <v>2</v>
      </c>
      <c r="W330" s="171">
        <f t="shared" si="60"/>
        <v>0</v>
      </c>
      <c r="X330" s="171"/>
      <c r="Y330" s="184" t="str">
        <f t="shared" si="66"/>
        <v/>
      </c>
      <c r="Z330" s="171"/>
      <c r="AA330" s="171"/>
      <c r="AB330" s="171"/>
      <c r="AC330" s="171" t="str">
        <f t="shared" si="67"/>
        <v/>
      </c>
      <c r="AD330" s="171" t="str">
        <f t="shared" si="61"/>
        <v/>
      </c>
      <c r="AE330" s="171" t="str">
        <f t="shared" si="62"/>
        <v/>
      </c>
      <c r="AF330" s="171" t="str">
        <f t="shared" si="63"/>
        <v/>
      </c>
      <c r="AG330" s="173" t="str">
        <f>+IFERROR(VLOOKUP(Q330,'Plan de Acción'!A:M,8,0),"")</f>
        <v/>
      </c>
    </row>
    <row r="331" spans="1:33" ht="15" hidden="1" customHeight="1" x14ac:dyDescent="0.25">
      <c r="A331" s="268"/>
      <c r="B331" s="270" t="s">
        <v>99</v>
      </c>
      <c r="C331" s="10" t="s">
        <v>27</v>
      </c>
      <c r="D331" s="11" t="s">
        <v>17</v>
      </c>
      <c r="E331" s="218"/>
      <c r="F331" s="41">
        <v>1</v>
      </c>
      <c r="G331" s="276">
        <v>15</v>
      </c>
      <c r="H331" s="201"/>
      <c r="I331" s="188"/>
      <c r="J331" s="188"/>
      <c r="K331" s="189"/>
      <c r="L331" s="310">
        <f>+COUNTA(H331:H333,H336,H338:H339,H341)*1+COUNTA(J331:J333,J336,J338:J339,J341)*1+COUNTA(H334:H335,J334:J335,H337,J337,H340,J340)*2</f>
        <v>0</v>
      </c>
      <c r="M331" s="344">
        <f>L331/G331</f>
        <v>0</v>
      </c>
      <c r="N331" s="344">
        <f>L331/G331</f>
        <v>0</v>
      </c>
      <c r="O331" s="291"/>
      <c r="P331" s="171" t="s">
        <v>193</v>
      </c>
      <c r="Q331" s="171">
        <v>252</v>
      </c>
      <c r="R331" s="171" t="s">
        <v>451</v>
      </c>
      <c r="S331" s="171" t="s">
        <v>516</v>
      </c>
      <c r="T331" s="171" t="s">
        <v>457</v>
      </c>
      <c r="U331" s="171" t="str">
        <f t="shared" si="64"/>
        <v xml:space="preserve">2.1.1 Politica del SG SST - Firmada  Fechada y Divulgada al Copasst </v>
      </c>
      <c r="V331" s="171">
        <f t="shared" si="65"/>
        <v>1</v>
      </c>
      <c r="W331" s="171">
        <f t="shared" si="60"/>
        <v>0</v>
      </c>
      <c r="X331" s="171"/>
      <c r="Y331" s="184" t="str">
        <f t="shared" si="66"/>
        <v/>
      </c>
      <c r="Z331" s="171"/>
      <c r="AA331" s="171"/>
      <c r="AB331" s="171"/>
      <c r="AC331" s="171" t="str">
        <f t="shared" si="67"/>
        <v/>
      </c>
      <c r="AD331" s="171" t="str">
        <f t="shared" si="61"/>
        <v/>
      </c>
      <c r="AE331" s="171" t="str">
        <f t="shared" si="62"/>
        <v/>
      </c>
      <c r="AF331" s="171" t="str">
        <f t="shared" si="63"/>
        <v/>
      </c>
      <c r="AG331" s="173" t="str">
        <f>+IFERROR(VLOOKUP(Q331,'Plan de Acción'!A:M,8,0),"")</f>
        <v/>
      </c>
    </row>
    <row r="332" spans="1:33" ht="30" hidden="1" x14ac:dyDescent="0.25">
      <c r="A332" s="268"/>
      <c r="B332" s="271"/>
      <c r="C332" s="12" t="s">
        <v>28</v>
      </c>
      <c r="D332" s="4" t="s">
        <v>18</v>
      </c>
      <c r="E332" s="219"/>
      <c r="F332" s="42">
        <v>1</v>
      </c>
      <c r="G332" s="277"/>
      <c r="H332" s="199"/>
      <c r="I332" s="191"/>
      <c r="J332" s="191"/>
      <c r="K332" s="192"/>
      <c r="L332" s="311"/>
      <c r="M332" s="345"/>
      <c r="N332" s="345"/>
      <c r="O332" s="291"/>
      <c r="P332" s="171" t="s">
        <v>199</v>
      </c>
      <c r="Q332" s="171">
        <v>253</v>
      </c>
      <c r="R332" s="171" t="s">
        <v>451</v>
      </c>
      <c r="S332" s="171" t="s">
        <v>517</v>
      </c>
      <c r="T332" s="171" t="s">
        <v>458</v>
      </c>
      <c r="U332" s="171" t="str">
        <f t="shared" si="64"/>
        <v>2.2.1 Objetivos definidos, claros, medibles, cuantificables, con metas, documentos, revisados del SG SST</v>
      </c>
      <c r="V332" s="171">
        <f t="shared" si="65"/>
        <v>1</v>
      </c>
      <c r="W332" s="171">
        <f t="shared" si="60"/>
        <v>0</v>
      </c>
      <c r="X332" s="171"/>
      <c r="Y332" s="184" t="str">
        <f t="shared" si="66"/>
        <v/>
      </c>
      <c r="Z332" s="171"/>
      <c r="AA332" s="171"/>
      <c r="AB332" s="171"/>
      <c r="AC332" s="171" t="str">
        <f t="shared" si="67"/>
        <v/>
      </c>
      <c r="AD332" s="171" t="str">
        <f t="shared" si="61"/>
        <v/>
      </c>
      <c r="AE332" s="171" t="str">
        <f t="shared" si="62"/>
        <v/>
      </c>
      <c r="AF332" s="171" t="str">
        <f t="shared" si="63"/>
        <v/>
      </c>
      <c r="AG332" s="173" t="str">
        <f>+IFERROR(VLOOKUP(Q332,'Plan de Acción'!A:M,8,0),"")</f>
        <v/>
      </c>
    </row>
    <row r="333" spans="1:33" ht="26.25" hidden="1" x14ac:dyDescent="0.25">
      <c r="A333" s="268"/>
      <c r="B333" s="271"/>
      <c r="C333" s="13" t="s">
        <v>29</v>
      </c>
      <c r="D333" s="5" t="s">
        <v>19</v>
      </c>
      <c r="E333" s="220"/>
      <c r="F333" s="42">
        <v>1</v>
      </c>
      <c r="G333" s="277"/>
      <c r="H333" s="199"/>
      <c r="I333" s="191"/>
      <c r="J333" s="191"/>
      <c r="K333" s="192"/>
      <c r="L333" s="311"/>
      <c r="M333" s="345"/>
      <c r="N333" s="345"/>
      <c r="O333" s="291"/>
      <c r="P333" s="171" t="s">
        <v>205</v>
      </c>
      <c r="Q333" s="171">
        <v>254</v>
      </c>
      <c r="R333" s="171" t="s">
        <v>451</v>
      </c>
      <c r="S333" s="171" t="s">
        <v>517</v>
      </c>
      <c r="T333" s="174" t="s">
        <v>459</v>
      </c>
      <c r="U333" s="171" t="str">
        <f t="shared" si="64"/>
        <v>2.3.1 Evaluación e identificación de Prioridades</v>
      </c>
      <c r="V333" s="171">
        <f t="shared" si="65"/>
        <v>1</v>
      </c>
      <c r="W333" s="171">
        <f t="shared" si="60"/>
        <v>0</v>
      </c>
      <c r="X333" s="171"/>
      <c r="Y333" s="184" t="str">
        <f t="shared" si="66"/>
        <v/>
      </c>
      <c r="Z333" s="171"/>
      <c r="AA333" s="171"/>
      <c r="AB333" s="171"/>
      <c r="AC333" s="171" t="str">
        <f t="shared" si="67"/>
        <v/>
      </c>
      <c r="AD333" s="171" t="str">
        <f t="shared" si="61"/>
        <v/>
      </c>
      <c r="AE333" s="171" t="str">
        <f t="shared" si="62"/>
        <v/>
      </c>
      <c r="AF333" s="171" t="str">
        <f t="shared" si="63"/>
        <v/>
      </c>
      <c r="AG333" s="173" t="str">
        <f>+IFERROR(VLOOKUP(Q333,'Plan de Acción'!A:M,8,0),"")</f>
        <v/>
      </c>
    </row>
    <row r="334" spans="1:33" ht="30" hidden="1" x14ac:dyDescent="0.25">
      <c r="A334" s="268"/>
      <c r="B334" s="271"/>
      <c r="C334" s="14" t="s">
        <v>30</v>
      </c>
      <c r="D334" s="6" t="s">
        <v>20</v>
      </c>
      <c r="E334" s="221"/>
      <c r="F334" s="42">
        <v>2</v>
      </c>
      <c r="G334" s="277"/>
      <c r="H334" s="199"/>
      <c r="I334" s="191"/>
      <c r="J334" s="191"/>
      <c r="K334" s="192"/>
      <c r="L334" s="311"/>
      <c r="M334" s="345"/>
      <c r="N334" s="345"/>
      <c r="O334" s="291"/>
      <c r="P334" s="171" t="s">
        <v>209</v>
      </c>
      <c r="Q334" s="171">
        <v>255</v>
      </c>
      <c r="R334" s="171" t="s">
        <v>451</v>
      </c>
      <c r="S334" s="171" t="s">
        <v>517</v>
      </c>
      <c r="T334" s="168" t="s">
        <v>460</v>
      </c>
      <c r="U334" s="171" t="str">
        <f t="shared" si="64"/>
        <v>2.4.1 Plan que identifica objetivos, metas, responsabilidad, recursos con cronograma y firmado</v>
      </c>
      <c r="V334" s="171">
        <f t="shared" si="65"/>
        <v>2</v>
      </c>
      <c r="W334" s="171">
        <f t="shared" si="60"/>
        <v>0</v>
      </c>
      <c r="X334" s="171"/>
      <c r="Y334" s="184" t="str">
        <f t="shared" si="66"/>
        <v/>
      </c>
      <c r="Z334" s="171"/>
      <c r="AA334" s="171"/>
      <c r="AB334" s="171"/>
      <c r="AC334" s="171" t="str">
        <f t="shared" si="67"/>
        <v/>
      </c>
      <c r="AD334" s="171" t="str">
        <f t="shared" si="61"/>
        <v/>
      </c>
      <c r="AE334" s="171" t="str">
        <f t="shared" si="62"/>
        <v/>
      </c>
      <c r="AF334" s="171" t="str">
        <f t="shared" si="63"/>
        <v/>
      </c>
      <c r="AG334" s="173" t="str">
        <f>+IFERROR(VLOOKUP(Q334,'Plan de Acción'!A:M,8,0),"")</f>
        <v/>
      </c>
    </row>
    <row r="335" spans="1:33" ht="30" hidden="1" x14ac:dyDescent="0.25">
      <c r="A335" s="268"/>
      <c r="B335" s="271"/>
      <c r="C335" s="15" t="s">
        <v>31</v>
      </c>
      <c r="D335" s="5" t="s">
        <v>21</v>
      </c>
      <c r="E335" s="220"/>
      <c r="F335" s="42">
        <v>2</v>
      </c>
      <c r="G335" s="277"/>
      <c r="H335" s="199"/>
      <c r="I335" s="191"/>
      <c r="J335" s="191"/>
      <c r="K335" s="192"/>
      <c r="L335" s="311"/>
      <c r="M335" s="345"/>
      <c r="N335" s="345"/>
      <c r="O335" s="291"/>
      <c r="P335" s="171" t="s">
        <v>215</v>
      </c>
      <c r="Q335" s="171">
        <v>256</v>
      </c>
      <c r="R335" s="171" t="s">
        <v>451</v>
      </c>
      <c r="S335" s="171" t="s">
        <v>517</v>
      </c>
      <c r="T335" s="175" t="s">
        <v>461</v>
      </c>
      <c r="U335" s="171" t="str">
        <f t="shared" si="64"/>
        <v>2.5.1 Archivo o Retención documental del SG SST</v>
      </c>
      <c r="V335" s="171">
        <f t="shared" si="65"/>
        <v>2</v>
      </c>
      <c r="W335" s="171">
        <f t="shared" si="60"/>
        <v>0</v>
      </c>
      <c r="X335" s="171"/>
      <c r="Y335" s="184" t="str">
        <f t="shared" si="66"/>
        <v/>
      </c>
      <c r="Z335" s="171"/>
      <c r="AA335" s="171"/>
      <c r="AB335" s="171"/>
      <c r="AC335" s="171" t="str">
        <f t="shared" si="67"/>
        <v/>
      </c>
      <c r="AD335" s="171" t="str">
        <f t="shared" si="61"/>
        <v/>
      </c>
      <c r="AE335" s="171" t="str">
        <f t="shared" si="62"/>
        <v/>
      </c>
      <c r="AF335" s="171" t="str">
        <f t="shared" si="63"/>
        <v/>
      </c>
      <c r="AG335" s="173" t="str">
        <f>+IFERROR(VLOOKUP(Q335,'Plan de Acción'!A:M,8,0),"")</f>
        <v/>
      </c>
    </row>
    <row r="336" spans="1:33" ht="15" hidden="1" customHeight="1" x14ac:dyDescent="0.25">
      <c r="A336" s="268"/>
      <c r="B336" s="271"/>
      <c r="C336" s="12" t="s">
        <v>32</v>
      </c>
      <c r="D336" s="2" t="s">
        <v>22</v>
      </c>
      <c r="E336" s="214"/>
      <c r="F336" s="42">
        <v>1</v>
      </c>
      <c r="G336" s="277"/>
      <c r="H336" s="199"/>
      <c r="I336" s="191"/>
      <c r="J336" s="191"/>
      <c r="K336" s="192"/>
      <c r="L336" s="311"/>
      <c r="M336" s="345"/>
      <c r="N336" s="345"/>
      <c r="O336" s="291"/>
      <c r="P336" s="171" t="s">
        <v>220</v>
      </c>
      <c r="Q336" s="171">
        <v>257</v>
      </c>
      <c r="R336" s="171" t="s">
        <v>451</v>
      </c>
      <c r="S336" s="171" t="s">
        <v>517</v>
      </c>
      <c r="T336" s="171" t="s">
        <v>462</v>
      </c>
      <c r="U336" s="171" t="str">
        <f t="shared" si="64"/>
        <v>2.6.1 Rendición sbore el desempeño</v>
      </c>
      <c r="V336" s="171">
        <f t="shared" si="65"/>
        <v>1</v>
      </c>
      <c r="W336" s="171">
        <f t="shared" si="60"/>
        <v>0</v>
      </c>
      <c r="X336" s="171"/>
      <c r="Y336" s="184" t="str">
        <f t="shared" si="66"/>
        <v/>
      </c>
      <c r="Z336" s="171"/>
      <c r="AA336" s="171"/>
      <c r="AB336" s="171"/>
      <c r="AC336" s="171" t="str">
        <f t="shared" si="67"/>
        <v/>
      </c>
      <c r="AD336" s="171" t="str">
        <f t="shared" si="61"/>
        <v/>
      </c>
      <c r="AE336" s="171" t="str">
        <f t="shared" si="62"/>
        <v/>
      </c>
      <c r="AF336" s="171" t="str">
        <f t="shared" si="63"/>
        <v/>
      </c>
      <c r="AG336" s="173" t="str">
        <f>+IFERROR(VLOOKUP(Q336,'Plan de Acción'!A:M,8,0),"")</f>
        <v/>
      </c>
    </row>
    <row r="337" spans="1:33" ht="30" hidden="1" x14ac:dyDescent="0.25">
      <c r="A337" s="268"/>
      <c r="B337" s="271"/>
      <c r="C337" s="15" t="s">
        <v>33</v>
      </c>
      <c r="D337" s="5" t="s">
        <v>23</v>
      </c>
      <c r="E337" s="220"/>
      <c r="F337" s="42">
        <v>2</v>
      </c>
      <c r="G337" s="277"/>
      <c r="H337" s="199"/>
      <c r="I337" s="191"/>
      <c r="J337" s="191"/>
      <c r="K337" s="192"/>
      <c r="L337" s="311"/>
      <c r="M337" s="345"/>
      <c r="N337" s="345"/>
      <c r="O337" s="291"/>
      <c r="P337" s="171" t="s">
        <v>226</v>
      </c>
      <c r="Q337" s="171">
        <v>258</v>
      </c>
      <c r="R337" s="171" t="s">
        <v>451</v>
      </c>
      <c r="S337" s="171" t="s">
        <v>517</v>
      </c>
      <c r="T337" s="175" t="s">
        <v>463</v>
      </c>
      <c r="U337" s="171" t="str">
        <f t="shared" si="64"/>
        <v>2.7.1 Matriz Legal</v>
      </c>
      <c r="V337" s="171">
        <f t="shared" si="65"/>
        <v>2</v>
      </c>
      <c r="W337" s="171">
        <f t="shared" si="60"/>
        <v>0</v>
      </c>
      <c r="X337" s="171"/>
      <c r="Y337" s="184" t="str">
        <f t="shared" si="66"/>
        <v/>
      </c>
      <c r="Z337" s="171"/>
      <c r="AA337" s="171"/>
      <c r="AB337" s="171"/>
      <c r="AC337" s="171" t="str">
        <f t="shared" si="67"/>
        <v/>
      </c>
      <c r="AD337" s="171" t="str">
        <f t="shared" si="61"/>
        <v/>
      </c>
      <c r="AE337" s="171" t="str">
        <f t="shared" si="62"/>
        <v/>
      </c>
      <c r="AF337" s="171" t="str">
        <f t="shared" si="63"/>
        <v/>
      </c>
      <c r="AG337" s="173" t="str">
        <f>+IFERROR(VLOOKUP(Q337,'Plan de Acción'!A:M,8,0),"")</f>
        <v/>
      </c>
    </row>
    <row r="338" spans="1:33" ht="15" hidden="1" customHeight="1" x14ac:dyDescent="0.25">
      <c r="A338" s="268"/>
      <c r="B338" s="271"/>
      <c r="C338" s="12" t="s">
        <v>34</v>
      </c>
      <c r="D338" s="2" t="s">
        <v>24</v>
      </c>
      <c r="E338" s="214"/>
      <c r="F338" s="42">
        <v>1</v>
      </c>
      <c r="G338" s="277"/>
      <c r="H338" s="199"/>
      <c r="I338" s="191"/>
      <c r="J338" s="191"/>
      <c r="K338" s="192"/>
      <c r="L338" s="311"/>
      <c r="M338" s="345"/>
      <c r="N338" s="345"/>
      <c r="O338" s="291"/>
      <c r="P338" s="171" t="s">
        <v>231</v>
      </c>
      <c r="Q338" s="171">
        <v>259</v>
      </c>
      <c r="R338" s="171" t="s">
        <v>451</v>
      </c>
      <c r="S338" s="171" t="s">
        <v>517</v>
      </c>
      <c r="T338" s="171" t="s">
        <v>464</v>
      </c>
      <c r="U338" s="171" t="str">
        <f t="shared" si="64"/>
        <v>2.8.1 Mecanismo de comunicación, auto reporte del SG SST</v>
      </c>
      <c r="V338" s="171">
        <f t="shared" si="65"/>
        <v>1</v>
      </c>
      <c r="W338" s="171">
        <f t="shared" si="60"/>
        <v>0</v>
      </c>
      <c r="X338" s="171"/>
      <c r="Y338" s="184" t="str">
        <f t="shared" si="66"/>
        <v/>
      </c>
      <c r="Z338" s="171"/>
      <c r="AA338" s="171"/>
      <c r="AB338" s="171"/>
      <c r="AC338" s="171" t="str">
        <f t="shared" si="67"/>
        <v/>
      </c>
      <c r="AD338" s="171" t="str">
        <f t="shared" si="61"/>
        <v/>
      </c>
      <c r="AE338" s="171" t="str">
        <f t="shared" si="62"/>
        <v/>
      </c>
      <c r="AF338" s="171" t="str">
        <f t="shared" si="63"/>
        <v/>
      </c>
      <c r="AG338" s="173" t="str">
        <f>+IFERROR(VLOOKUP(Q338,'Plan de Acción'!A:M,8,0),"")</f>
        <v/>
      </c>
    </row>
    <row r="339" spans="1:33" ht="30" hidden="1" x14ac:dyDescent="0.25">
      <c r="A339" s="268"/>
      <c r="B339" s="271"/>
      <c r="C339" s="12" t="s">
        <v>35</v>
      </c>
      <c r="D339" s="6" t="s">
        <v>36</v>
      </c>
      <c r="E339" s="221"/>
      <c r="F339" s="42">
        <v>1</v>
      </c>
      <c r="G339" s="277"/>
      <c r="H339" s="199"/>
      <c r="I339" s="191"/>
      <c r="J339" s="191"/>
      <c r="K339" s="192"/>
      <c r="L339" s="311"/>
      <c r="M339" s="345"/>
      <c r="N339" s="345"/>
      <c r="O339" s="291"/>
      <c r="P339" s="171" t="s">
        <v>237</v>
      </c>
      <c r="Q339" s="171">
        <v>260</v>
      </c>
      <c r="R339" s="171" t="s">
        <v>451</v>
      </c>
      <c r="S339" s="171" t="s">
        <v>517</v>
      </c>
      <c r="T339" s="171" t="s">
        <v>465</v>
      </c>
      <c r="U339" s="171" t="str">
        <f t="shared" si="64"/>
        <v>2.9.1 Identificación, Evaluación para adquisición de productos y servicios en el SG SST</v>
      </c>
      <c r="V339" s="171">
        <f t="shared" si="65"/>
        <v>1</v>
      </c>
      <c r="W339" s="171">
        <f t="shared" si="60"/>
        <v>0</v>
      </c>
      <c r="X339" s="171"/>
      <c r="Y339" s="184" t="str">
        <f t="shared" si="66"/>
        <v/>
      </c>
      <c r="Z339" s="171"/>
      <c r="AA339" s="171"/>
      <c r="AB339" s="171"/>
      <c r="AC339" s="171" t="str">
        <f t="shared" si="67"/>
        <v/>
      </c>
      <c r="AD339" s="171" t="str">
        <f t="shared" si="61"/>
        <v/>
      </c>
      <c r="AE339" s="171" t="str">
        <f t="shared" si="62"/>
        <v/>
      </c>
      <c r="AF339" s="171" t="str">
        <f t="shared" si="63"/>
        <v/>
      </c>
      <c r="AG339" s="173" t="str">
        <f>+IFERROR(VLOOKUP(Q339,'Plan de Acción'!A:M,8,0),"")</f>
        <v/>
      </c>
    </row>
    <row r="340" spans="1:33" ht="15" hidden="1" customHeight="1" x14ac:dyDescent="0.25">
      <c r="A340" s="268"/>
      <c r="B340" s="271"/>
      <c r="C340" s="12" t="s">
        <v>37</v>
      </c>
      <c r="D340" s="6" t="s">
        <v>25</v>
      </c>
      <c r="E340" s="221"/>
      <c r="F340" s="42">
        <v>2</v>
      </c>
      <c r="G340" s="277"/>
      <c r="H340" s="199"/>
      <c r="I340" s="191"/>
      <c r="J340" s="191"/>
      <c r="K340" s="192"/>
      <c r="L340" s="311"/>
      <c r="M340" s="345"/>
      <c r="N340" s="345"/>
      <c r="O340" s="291"/>
      <c r="P340" s="171" t="s">
        <v>242</v>
      </c>
      <c r="Q340" s="171">
        <v>261</v>
      </c>
      <c r="R340" s="171" t="s">
        <v>451</v>
      </c>
      <c r="S340" s="171" t="s">
        <v>517</v>
      </c>
      <c r="T340" s="171" t="s">
        <v>466</v>
      </c>
      <c r="U340" s="171" t="str">
        <f t="shared" si="64"/>
        <v>2.10.1 Evaluación y selección de proveedores y contratista</v>
      </c>
      <c r="V340" s="171">
        <f t="shared" si="65"/>
        <v>2</v>
      </c>
      <c r="W340" s="171">
        <f t="shared" si="60"/>
        <v>0</v>
      </c>
      <c r="X340" s="171"/>
      <c r="Y340" s="184" t="str">
        <f t="shared" si="66"/>
        <v/>
      </c>
      <c r="Z340" s="171"/>
      <c r="AA340" s="171"/>
      <c r="AB340" s="171"/>
      <c r="AC340" s="171" t="str">
        <f t="shared" si="67"/>
        <v/>
      </c>
      <c r="AD340" s="171" t="str">
        <f t="shared" si="61"/>
        <v/>
      </c>
      <c r="AE340" s="171" t="str">
        <f t="shared" si="62"/>
        <v/>
      </c>
      <c r="AF340" s="171" t="str">
        <f t="shared" si="63"/>
        <v/>
      </c>
      <c r="AG340" s="173" t="str">
        <f>+IFERROR(VLOOKUP(Q340,'Plan de Acción'!A:M,8,0),"")</f>
        <v/>
      </c>
    </row>
    <row r="341" spans="1:33" ht="30.75" hidden="1" thickBot="1" x14ac:dyDescent="0.3">
      <c r="A341" s="269"/>
      <c r="B341" s="272"/>
      <c r="C341" s="16" t="s">
        <v>38</v>
      </c>
      <c r="D341" s="17" t="s">
        <v>26</v>
      </c>
      <c r="E341" s="222"/>
      <c r="F341" s="43">
        <v>1</v>
      </c>
      <c r="G341" s="278"/>
      <c r="H341" s="200"/>
      <c r="I341" s="194"/>
      <c r="J341" s="194"/>
      <c r="K341" s="195"/>
      <c r="L341" s="312"/>
      <c r="M341" s="346"/>
      <c r="N341" s="346"/>
      <c r="O341" s="292"/>
      <c r="P341" s="171" t="s">
        <v>247</v>
      </c>
      <c r="Q341" s="171">
        <v>262</v>
      </c>
      <c r="R341" s="171" t="s">
        <v>451</v>
      </c>
      <c r="S341" s="171" t="s">
        <v>517</v>
      </c>
      <c r="T341" s="171" t="s">
        <v>467</v>
      </c>
      <c r="U341" s="171" t="str">
        <f t="shared" si="64"/>
        <v>2.11.1 Evaluación del impacto de cambios internos y externos en el SG SST</v>
      </c>
      <c r="V341" s="171">
        <f t="shared" si="65"/>
        <v>1</v>
      </c>
      <c r="W341" s="171">
        <f t="shared" si="60"/>
        <v>0</v>
      </c>
      <c r="X341" s="176">
        <f>+SUM(W320:W341)/SUM(V320:V341)</f>
        <v>0</v>
      </c>
      <c r="Y341" s="184" t="str">
        <f t="shared" si="66"/>
        <v/>
      </c>
      <c r="Z341" s="176">
        <f>+IF(SUM(W320:W341)/SUM(V320:V341)&lt;=60%,SUM(W320:W341)/SUM(V320:V341),"-")</f>
        <v>0</v>
      </c>
      <c r="AA341" s="176" t="str">
        <f>+IF(SUM(W320:W341)/SUM(V320:V341)&gt;85%,SUM(W320:W341)/SUM(V320:V341),"-")</f>
        <v>-</v>
      </c>
      <c r="AB341" s="176" t="str">
        <f>+IF(AND(Z341="-",AA341="-"),SUM(W320:W341)/SUM(V320:V341),"-")</f>
        <v>-</v>
      </c>
      <c r="AC341" s="171" t="str">
        <f t="shared" si="67"/>
        <v/>
      </c>
      <c r="AD341" s="171" t="str">
        <f t="shared" si="61"/>
        <v/>
      </c>
      <c r="AE341" s="171" t="str">
        <f t="shared" si="62"/>
        <v/>
      </c>
      <c r="AF341" s="171" t="str">
        <f t="shared" si="63"/>
        <v/>
      </c>
      <c r="AG341" s="173" t="str">
        <f>+IFERROR(VLOOKUP(Q341,'Plan de Acción'!A:M,8,0),"")</f>
        <v/>
      </c>
    </row>
    <row r="342" spans="1:33" ht="15" hidden="1" customHeight="1" x14ac:dyDescent="0.25">
      <c r="A342" s="335" t="s">
        <v>106</v>
      </c>
      <c r="B342" s="338" t="s">
        <v>100</v>
      </c>
      <c r="C342" s="362" t="s">
        <v>55</v>
      </c>
      <c r="D342" s="25" t="s">
        <v>39</v>
      </c>
      <c r="E342" s="223"/>
      <c r="F342" s="44">
        <v>1</v>
      </c>
      <c r="G342" s="330">
        <v>9</v>
      </c>
      <c r="H342" s="202"/>
      <c r="I342" s="203"/>
      <c r="J342" s="203"/>
      <c r="K342" s="204"/>
      <c r="L342" s="365">
        <f>+COUNTA(J342:J350,H342:H350)*1</f>
        <v>0</v>
      </c>
      <c r="M342" s="353">
        <f>L342/G342</f>
        <v>0</v>
      </c>
      <c r="N342" s="353">
        <f>(L342+L351+L354)/(G342+G351+G354)</f>
        <v>0</v>
      </c>
      <c r="O342" s="356">
        <f>(L342+L351+L354+L360+L364+L370)/(G342+G351+G354+G360+G364+G370)</f>
        <v>0</v>
      </c>
      <c r="P342" s="171" t="s">
        <v>254</v>
      </c>
      <c r="Q342" s="171">
        <v>263</v>
      </c>
      <c r="R342" s="171" t="s">
        <v>452</v>
      </c>
      <c r="S342" s="171" t="s">
        <v>518</v>
      </c>
      <c r="T342" s="166" t="s">
        <v>468</v>
      </c>
      <c r="U342" s="171" t="str">
        <f t="shared" si="64"/>
        <v xml:space="preserve">3.1.1 Evaluación Medica Ocupacional </v>
      </c>
      <c r="V342" s="171">
        <f t="shared" si="65"/>
        <v>1</v>
      </c>
      <c r="W342" s="171">
        <f t="shared" si="60"/>
        <v>0</v>
      </c>
      <c r="X342" s="171"/>
      <c r="Y342" s="184" t="str">
        <f t="shared" si="66"/>
        <v/>
      </c>
      <c r="Z342" s="171"/>
      <c r="AA342" s="171"/>
      <c r="AB342" s="171"/>
      <c r="AC342" s="171" t="str">
        <f t="shared" si="67"/>
        <v/>
      </c>
      <c r="AD342" s="171" t="str">
        <f t="shared" si="61"/>
        <v/>
      </c>
      <c r="AE342" s="171" t="str">
        <f t="shared" si="62"/>
        <v/>
      </c>
      <c r="AF342" s="171" t="str">
        <f t="shared" si="63"/>
        <v/>
      </c>
      <c r="AG342" s="173" t="str">
        <f>+IFERROR(VLOOKUP(Q342,'Plan de Acción'!A:M,8,0),"")</f>
        <v/>
      </c>
    </row>
    <row r="343" spans="1:33" ht="15" hidden="1" customHeight="1" x14ac:dyDescent="0.25">
      <c r="A343" s="336"/>
      <c r="B343" s="339"/>
      <c r="C343" s="363"/>
      <c r="D343" s="26" t="s">
        <v>40</v>
      </c>
      <c r="E343" s="224"/>
      <c r="F343" s="46">
        <v>1</v>
      </c>
      <c r="G343" s="334"/>
      <c r="H343" s="205"/>
      <c r="I343" s="206"/>
      <c r="J343" s="206"/>
      <c r="K343" s="207"/>
      <c r="L343" s="366"/>
      <c r="M343" s="354"/>
      <c r="N343" s="354"/>
      <c r="O343" s="357"/>
      <c r="P343" s="171" t="s">
        <v>257</v>
      </c>
      <c r="Q343" s="171">
        <v>264</v>
      </c>
      <c r="R343" s="171" t="s">
        <v>452</v>
      </c>
      <c r="S343" s="171" t="s">
        <v>518</v>
      </c>
      <c r="T343" s="171" t="s">
        <v>468</v>
      </c>
      <c r="U343" s="171" t="str">
        <f t="shared" si="64"/>
        <v>3.1.2 Actividades de Promoción y Prevención en Salud</v>
      </c>
      <c r="V343" s="171">
        <f t="shared" si="65"/>
        <v>1</v>
      </c>
      <c r="W343" s="171">
        <f t="shared" si="60"/>
        <v>0</v>
      </c>
      <c r="X343" s="171"/>
      <c r="Y343" s="184" t="str">
        <f t="shared" si="66"/>
        <v/>
      </c>
      <c r="Z343" s="171"/>
      <c r="AA343" s="171"/>
      <c r="AB343" s="171"/>
      <c r="AC343" s="171" t="str">
        <f t="shared" si="67"/>
        <v/>
      </c>
      <c r="AD343" s="171" t="str">
        <f t="shared" si="61"/>
        <v/>
      </c>
      <c r="AE343" s="171" t="str">
        <f t="shared" si="62"/>
        <v/>
      </c>
      <c r="AF343" s="171" t="str">
        <f t="shared" si="63"/>
        <v/>
      </c>
      <c r="AG343" s="173" t="str">
        <f>+IFERROR(VLOOKUP(Q343,'Plan de Acción'!A:M,8,0),"")</f>
        <v/>
      </c>
    </row>
    <row r="344" spans="1:33" ht="15" hidden="1" customHeight="1" x14ac:dyDescent="0.25">
      <c r="A344" s="336"/>
      <c r="B344" s="339"/>
      <c r="C344" s="363"/>
      <c r="D344" s="26" t="s">
        <v>41</v>
      </c>
      <c r="E344" s="224"/>
      <c r="F344" s="46">
        <v>1</v>
      </c>
      <c r="G344" s="334"/>
      <c r="H344" s="205"/>
      <c r="I344" s="206"/>
      <c r="J344" s="206"/>
      <c r="K344" s="207"/>
      <c r="L344" s="366"/>
      <c r="M344" s="354"/>
      <c r="N344" s="354"/>
      <c r="O344" s="357"/>
      <c r="P344" s="171" t="s">
        <v>261</v>
      </c>
      <c r="Q344" s="171">
        <v>265</v>
      </c>
      <c r="R344" s="171" t="s">
        <v>452</v>
      </c>
      <c r="S344" s="171" t="s">
        <v>518</v>
      </c>
      <c r="T344" s="171" t="s">
        <v>468</v>
      </c>
      <c r="U344" s="171" t="str">
        <f t="shared" si="64"/>
        <v>3.1.3 Informar al médico los perfiles de cargo</v>
      </c>
      <c r="V344" s="171">
        <f t="shared" si="65"/>
        <v>1</v>
      </c>
      <c r="W344" s="171">
        <f t="shared" si="60"/>
        <v>0</v>
      </c>
      <c r="X344" s="171"/>
      <c r="Y344" s="184" t="str">
        <f t="shared" si="66"/>
        <v/>
      </c>
      <c r="Z344" s="171"/>
      <c r="AA344" s="171"/>
      <c r="AB344" s="171"/>
      <c r="AC344" s="171" t="str">
        <f t="shared" si="67"/>
        <v/>
      </c>
      <c r="AD344" s="171" t="str">
        <f t="shared" si="61"/>
        <v/>
      </c>
      <c r="AE344" s="171" t="str">
        <f t="shared" si="62"/>
        <v/>
      </c>
      <c r="AF344" s="171" t="str">
        <f t="shared" si="63"/>
        <v/>
      </c>
      <c r="AG344" s="173" t="str">
        <f>+IFERROR(VLOOKUP(Q344,'Plan de Acción'!A:M,8,0),"")</f>
        <v/>
      </c>
    </row>
    <row r="345" spans="1:33" ht="30" hidden="1" x14ac:dyDescent="0.25">
      <c r="A345" s="336"/>
      <c r="B345" s="339"/>
      <c r="C345" s="363"/>
      <c r="D345" s="26" t="s">
        <v>42</v>
      </c>
      <c r="E345" s="224"/>
      <c r="F345" s="46">
        <v>1</v>
      </c>
      <c r="G345" s="334"/>
      <c r="H345" s="205"/>
      <c r="I345" s="206"/>
      <c r="J345" s="206"/>
      <c r="K345" s="207"/>
      <c r="L345" s="366"/>
      <c r="M345" s="354"/>
      <c r="N345" s="354"/>
      <c r="O345" s="357"/>
      <c r="P345" s="171" t="s">
        <v>266</v>
      </c>
      <c r="Q345" s="171">
        <v>266</v>
      </c>
      <c r="R345" s="171" t="s">
        <v>452</v>
      </c>
      <c r="S345" s="171" t="s">
        <v>518</v>
      </c>
      <c r="T345" s="171" t="s">
        <v>468</v>
      </c>
      <c r="U345" s="171" t="str">
        <f t="shared" si="64"/>
        <v>3.1.4 Realización de los exámenes médicos ocupacionales - Peligros - Periodicidad</v>
      </c>
      <c r="V345" s="171">
        <f t="shared" si="65"/>
        <v>1</v>
      </c>
      <c r="W345" s="171">
        <f t="shared" si="60"/>
        <v>0</v>
      </c>
      <c r="X345" s="171"/>
      <c r="Y345" s="184" t="str">
        <f t="shared" si="66"/>
        <v/>
      </c>
      <c r="Z345" s="171"/>
      <c r="AA345" s="171"/>
      <c r="AB345" s="171"/>
      <c r="AC345" s="171" t="str">
        <f t="shared" si="67"/>
        <v/>
      </c>
      <c r="AD345" s="171" t="str">
        <f t="shared" si="61"/>
        <v/>
      </c>
      <c r="AE345" s="171" t="str">
        <f t="shared" si="62"/>
        <v/>
      </c>
      <c r="AF345" s="171" t="str">
        <f t="shared" si="63"/>
        <v/>
      </c>
      <c r="AG345" s="173" t="str">
        <f>+IFERROR(VLOOKUP(Q345,'Plan de Acción'!A:M,8,0),"")</f>
        <v/>
      </c>
    </row>
    <row r="346" spans="1:33" ht="15" hidden="1" customHeight="1" x14ac:dyDescent="0.25">
      <c r="A346" s="336"/>
      <c r="B346" s="339"/>
      <c r="C346" s="363"/>
      <c r="D346" s="26" t="s">
        <v>43</v>
      </c>
      <c r="E346" s="224"/>
      <c r="F346" s="46">
        <v>1</v>
      </c>
      <c r="G346" s="334"/>
      <c r="H346" s="205"/>
      <c r="I346" s="206"/>
      <c r="J346" s="206"/>
      <c r="K346" s="207"/>
      <c r="L346" s="366"/>
      <c r="M346" s="354"/>
      <c r="N346" s="354"/>
      <c r="O346" s="357"/>
      <c r="P346" s="171" t="s">
        <v>270</v>
      </c>
      <c r="Q346" s="171">
        <v>267</v>
      </c>
      <c r="R346" s="171" t="s">
        <v>452</v>
      </c>
      <c r="S346" s="171" t="s">
        <v>518</v>
      </c>
      <c r="T346" s="171" t="s">
        <v>468</v>
      </c>
      <c r="U346" s="171" t="str">
        <f t="shared" si="64"/>
        <v>3.1.5 Custodia de Historias Clínica</v>
      </c>
      <c r="V346" s="171">
        <f t="shared" si="65"/>
        <v>1</v>
      </c>
      <c r="W346" s="171">
        <f t="shared" si="60"/>
        <v>0</v>
      </c>
      <c r="X346" s="171"/>
      <c r="Y346" s="184" t="str">
        <f t="shared" si="66"/>
        <v/>
      </c>
      <c r="Z346" s="171"/>
      <c r="AA346" s="171"/>
      <c r="AB346" s="171"/>
      <c r="AC346" s="171" t="str">
        <f t="shared" si="67"/>
        <v/>
      </c>
      <c r="AD346" s="171" t="str">
        <f t="shared" si="61"/>
        <v/>
      </c>
      <c r="AE346" s="171" t="str">
        <f t="shared" si="62"/>
        <v/>
      </c>
      <c r="AF346" s="171" t="str">
        <f t="shared" si="63"/>
        <v/>
      </c>
      <c r="AG346" s="173" t="str">
        <f>+IFERROR(VLOOKUP(Q346,'Plan de Acción'!A:M,8,0),"")</f>
        <v/>
      </c>
    </row>
    <row r="347" spans="1:33" ht="15" hidden="1" customHeight="1" x14ac:dyDescent="0.25">
      <c r="A347" s="336"/>
      <c r="B347" s="339"/>
      <c r="C347" s="363"/>
      <c r="D347" s="26" t="s">
        <v>44</v>
      </c>
      <c r="E347" s="224"/>
      <c r="F347" s="46">
        <v>1</v>
      </c>
      <c r="G347" s="334"/>
      <c r="H347" s="205"/>
      <c r="I347" s="206"/>
      <c r="J347" s="206"/>
      <c r="K347" s="207"/>
      <c r="L347" s="366"/>
      <c r="M347" s="354"/>
      <c r="N347" s="354"/>
      <c r="O347" s="357"/>
      <c r="P347" s="171" t="s">
        <v>274</v>
      </c>
      <c r="Q347" s="171">
        <v>268</v>
      </c>
      <c r="R347" s="171" t="s">
        <v>452</v>
      </c>
      <c r="S347" s="171" t="s">
        <v>518</v>
      </c>
      <c r="T347" s="171" t="s">
        <v>468</v>
      </c>
      <c r="U347" s="171" t="str">
        <f t="shared" si="64"/>
        <v>3.1.6 Restricciones y Recomendaciones Laborales</v>
      </c>
      <c r="V347" s="171">
        <f t="shared" si="65"/>
        <v>1</v>
      </c>
      <c r="W347" s="171">
        <f t="shared" si="60"/>
        <v>0</v>
      </c>
      <c r="X347" s="171"/>
      <c r="Y347" s="184" t="str">
        <f t="shared" si="66"/>
        <v/>
      </c>
      <c r="Z347" s="171"/>
      <c r="AA347" s="171"/>
      <c r="AB347" s="171"/>
      <c r="AC347" s="171" t="str">
        <f t="shared" si="67"/>
        <v/>
      </c>
      <c r="AD347" s="171" t="str">
        <f t="shared" si="61"/>
        <v/>
      </c>
      <c r="AE347" s="171" t="str">
        <f t="shared" si="62"/>
        <v/>
      </c>
      <c r="AF347" s="171" t="str">
        <f t="shared" si="63"/>
        <v/>
      </c>
      <c r="AG347" s="173" t="str">
        <f>+IFERROR(VLOOKUP(Q347,'Plan de Acción'!A:M,8,0),"")</f>
        <v/>
      </c>
    </row>
    <row r="348" spans="1:33" ht="30" hidden="1" x14ac:dyDescent="0.25">
      <c r="A348" s="336"/>
      <c r="B348" s="339"/>
      <c r="C348" s="363"/>
      <c r="D348" s="26" t="s">
        <v>54</v>
      </c>
      <c r="E348" s="224"/>
      <c r="F348" s="46">
        <v>1</v>
      </c>
      <c r="G348" s="334"/>
      <c r="H348" s="205"/>
      <c r="I348" s="206"/>
      <c r="J348" s="206"/>
      <c r="K348" s="207"/>
      <c r="L348" s="366"/>
      <c r="M348" s="354"/>
      <c r="N348" s="354"/>
      <c r="O348" s="357"/>
      <c r="P348" s="171" t="s">
        <v>278</v>
      </c>
      <c r="Q348" s="171">
        <v>269</v>
      </c>
      <c r="R348" s="171" t="s">
        <v>452</v>
      </c>
      <c r="S348" s="171" t="s">
        <v>518</v>
      </c>
      <c r="T348" s="171" t="s">
        <v>468</v>
      </c>
      <c r="U348" s="171" t="str">
        <f t="shared" si="64"/>
        <v>3.1.7 Estilo de vida y entornos saludables (Controles tabaquismo, alcoholismo, farmaco dependiencia y otros)</v>
      </c>
      <c r="V348" s="171">
        <f t="shared" si="65"/>
        <v>1</v>
      </c>
      <c r="W348" s="171">
        <f t="shared" si="60"/>
        <v>0</v>
      </c>
      <c r="X348" s="171"/>
      <c r="Y348" s="184" t="str">
        <f t="shared" si="66"/>
        <v/>
      </c>
      <c r="Z348" s="171"/>
      <c r="AA348" s="171"/>
      <c r="AB348" s="171"/>
      <c r="AC348" s="171" t="str">
        <f t="shared" si="67"/>
        <v/>
      </c>
      <c r="AD348" s="171" t="str">
        <f t="shared" si="61"/>
        <v/>
      </c>
      <c r="AE348" s="171" t="str">
        <f t="shared" si="62"/>
        <v/>
      </c>
      <c r="AF348" s="171" t="str">
        <f t="shared" si="63"/>
        <v/>
      </c>
      <c r="AG348" s="173" t="str">
        <f>+IFERROR(VLOOKUP(Q348,'Plan de Acción'!A:M,8,0),"")</f>
        <v/>
      </c>
    </row>
    <row r="349" spans="1:33" ht="15" hidden="1" customHeight="1" x14ac:dyDescent="0.25">
      <c r="A349" s="336"/>
      <c r="B349" s="339"/>
      <c r="C349" s="363"/>
      <c r="D349" s="26" t="s">
        <v>45</v>
      </c>
      <c r="E349" s="224"/>
      <c r="F349" s="46">
        <v>1</v>
      </c>
      <c r="G349" s="334"/>
      <c r="H349" s="205"/>
      <c r="I349" s="206"/>
      <c r="J349" s="206"/>
      <c r="K349" s="207"/>
      <c r="L349" s="366"/>
      <c r="M349" s="354"/>
      <c r="N349" s="354"/>
      <c r="O349" s="357"/>
      <c r="P349" s="171" t="s">
        <v>282</v>
      </c>
      <c r="Q349" s="171">
        <v>270</v>
      </c>
      <c r="R349" s="171" t="s">
        <v>452</v>
      </c>
      <c r="S349" s="171" t="s">
        <v>518</v>
      </c>
      <c r="T349" s="171" t="s">
        <v>468</v>
      </c>
      <c r="U349" s="171" t="str">
        <f t="shared" si="64"/>
        <v>3.1.8 Agua Potable, Servicios Sanitarios, Disposición de Basura</v>
      </c>
      <c r="V349" s="171">
        <f t="shared" si="65"/>
        <v>1</v>
      </c>
      <c r="W349" s="171">
        <f t="shared" si="60"/>
        <v>0</v>
      </c>
      <c r="X349" s="171"/>
      <c r="Y349" s="184" t="str">
        <f t="shared" si="66"/>
        <v/>
      </c>
      <c r="Z349" s="171"/>
      <c r="AA349" s="171"/>
      <c r="AB349" s="171"/>
      <c r="AC349" s="171" t="str">
        <f t="shared" si="67"/>
        <v/>
      </c>
      <c r="AD349" s="171" t="str">
        <f t="shared" si="61"/>
        <v/>
      </c>
      <c r="AE349" s="171" t="str">
        <f t="shared" si="62"/>
        <v/>
      </c>
      <c r="AF349" s="171" t="str">
        <f t="shared" si="63"/>
        <v/>
      </c>
      <c r="AG349" s="173" t="str">
        <f>+IFERROR(VLOOKUP(Q349,'Plan de Acción'!A:M,8,0),"")</f>
        <v/>
      </c>
    </row>
    <row r="350" spans="1:33" ht="15.75" hidden="1" customHeight="1" thickBot="1" x14ac:dyDescent="0.3">
      <c r="A350" s="336"/>
      <c r="B350" s="339"/>
      <c r="C350" s="364"/>
      <c r="D350" s="27" t="s">
        <v>46</v>
      </c>
      <c r="E350" s="225"/>
      <c r="F350" s="45">
        <v>1</v>
      </c>
      <c r="G350" s="331"/>
      <c r="H350" s="208"/>
      <c r="I350" s="209"/>
      <c r="J350" s="209"/>
      <c r="K350" s="210"/>
      <c r="L350" s="367"/>
      <c r="M350" s="355"/>
      <c r="N350" s="354"/>
      <c r="O350" s="357"/>
      <c r="P350" s="171" t="s">
        <v>286</v>
      </c>
      <c r="Q350" s="171">
        <v>271</v>
      </c>
      <c r="R350" s="171" t="s">
        <v>452</v>
      </c>
      <c r="S350" s="171" t="s">
        <v>518</v>
      </c>
      <c r="T350" s="171" t="s">
        <v>468</v>
      </c>
      <c r="U350" s="171" t="str">
        <f t="shared" si="64"/>
        <v>3.1.9 Eliminación adecuada de residuos sólidos, líquidos o gaseosos</v>
      </c>
      <c r="V350" s="171">
        <f t="shared" si="65"/>
        <v>1</v>
      </c>
      <c r="W350" s="171">
        <f t="shared" si="60"/>
        <v>0</v>
      </c>
      <c r="X350" s="171"/>
      <c r="Y350" s="184" t="str">
        <f t="shared" si="66"/>
        <v/>
      </c>
      <c r="Z350" s="171"/>
      <c r="AA350" s="171"/>
      <c r="AB350" s="171"/>
      <c r="AC350" s="171" t="str">
        <f t="shared" si="67"/>
        <v/>
      </c>
      <c r="AD350" s="171" t="str">
        <f t="shared" si="61"/>
        <v/>
      </c>
      <c r="AE350" s="171" t="str">
        <f t="shared" si="62"/>
        <v/>
      </c>
      <c r="AF350" s="171" t="str">
        <f t="shared" si="63"/>
        <v/>
      </c>
      <c r="AG350" s="173" t="str">
        <f>+IFERROR(VLOOKUP(Q350,'Plan de Acción'!A:M,8,0),"")</f>
        <v/>
      </c>
    </row>
    <row r="351" spans="1:33" ht="15" hidden="1" customHeight="1" x14ac:dyDescent="0.25">
      <c r="A351" s="336"/>
      <c r="B351" s="339"/>
      <c r="C351" s="328" t="s">
        <v>56</v>
      </c>
      <c r="D351" s="25" t="s">
        <v>47</v>
      </c>
      <c r="E351" s="223"/>
      <c r="F351" s="44">
        <v>2</v>
      </c>
      <c r="G351" s="330">
        <v>5</v>
      </c>
      <c r="H351" s="202"/>
      <c r="I351" s="203"/>
      <c r="J351" s="203"/>
      <c r="K351" s="204"/>
      <c r="L351" s="332">
        <f>+COUNTA(J353,H353)*1+COUNTA(J351:J352,H351:H352)*2</f>
        <v>0</v>
      </c>
      <c r="M351" s="353">
        <f>L351/G351</f>
        <v>0</v>
      </c>
      <c r="N351" s="354"/>
      <c r="O351" s="357"/>
      <c r="P351" s="171" t="s">
        <v>292</v>
      </c>
      <c r="Q351" s="171">
        <v>272</v>
      </c>
      <c r="R351" s="171" t="s">
        <v>452</v>
      </c>
      <c r="S351" s="171" t="s">
        <v>518</v>
      </c>
      <c r="T351" s="171" t="s">
        <v>469</v>
      </c>
      <c r="U351" s="171" t="str">
        <f t="shared" si="64"/>
        <v>3.2.1 Reporte de los Accidentes de Trabajo y enfermedad Laboral</v>
      </c>
      <c r="V351" s="171">
        <f t="shared" si="65"/>
        <v>2</v>
      </c>
      <c r="W351" s="171">
        <f t="shared" si="60"/>
        <v>0</v>
      </c>
      <c r="X351" s="171"/>
      <c r="Y351" s="184" t="str">
        <f t="shared" si="66"/>
        <v/>
      </c>
      <c r="Z351" s="171"/>
      <c r="AA351" s="171"/>
      <c r="AB351" s="171"/>
      <c r="AC351" s="171" t="str">
        <f t="shared" si="67"/>
        <v/>
      </c>
      <c r="AD351" s="171" t="str">
        <f t="shared" si="61"/>
        <v/>
      </c>
      <c r="AE351" s="171" t="str">
        <f t="shared" si="62"/>
        <v/>
      </c>
      <c r="AF351" s="171" t="str">
        <f t="shared" si="63"/>
        <v/>
      </c>
      <c r="AG351" s="173" t="str">
        <f>+IFERROR(VLOOKUP(Q351,'Plan de Acción'!A:M,8,0),"")</f>
        <v/>
      </c>
    </row>
    <row r="352" spans="1:33" ht="15" hidden="1" customHeight="1" x14ac:dyDescent="0.25">
      <c r="A352" s="336"/>
      <c r="B352" s="339"/>
      <c r="C352" s="359"/>
      <c r="D352" s="28" t="s">
        <v>48</v>
      </c>
      <c r="E352" s="226"/>
      <c r="F352" s="46">
        <v>2</v>
      </c>
      <c r="G352" s="334"/>
      <c r="H352" s="205"/>
      <c r="I352" s="206"/>
      <c r="J352" s="206"/>
      <c r="K352" s="207"/>
      <c r="L352" s="361"/>
      <c r="M352" s="354"/>
      <c r="N352" s="354"/>
      <c r="O352" s="357"/>
      <c r="P352" s="171" t="s">
        <v>297</v>
      </c>
      <c r="Q352" s="171">
        <v>273</v>
      </c>
      <c r="R352" s="171" t="s">
        <v>452</v>
      </c>
      <c r="S352" s="171" t="s">
        <v>518</v>
      </c>
      <c r="T352" s="171" t="s">
        <v>469</v>
      </c>
      <c r="U352" s="171" t="str">
        <f t="shared" si="64"/>
        <v>3.2.2 Investigación de Accidentes de Trabajo y enfermedad Laboral</v>
      </c>
      <c r="V352" s="171">
        <f t="shared" si="65"/>
        <v>2</v>
      </c>
      <c r="W352" s="171">
        <f t="shared" ref="W352:W379" si="68">+IF(OR(H352&lt;&gt;"",J352&lt;&gt;""),V352,0)</f>
        <v>0</v>
      </c>
      <c r="X352" s="171"/>
      <c r="Y352" s="184" t="str">
        <f t="shared" si="66"/>
        <v/>
      </c>
      <c r="Z352" s="171"/>
      <c r="AA352" s="171"/>
      <c r="AB352" s="171"/>
      <c r="AC352" s="171" t="str">
        <f t="shared" si="67"/>
        <v/>
      </c>
      <c r="AD352" s="171" t="str">
        <f t="shared" si="61"/>
        <v/>
      </c>
      <c r="AE352" s="171" t="str">
        <f t="shared" si="62"/>
        <v/>
      </c>
      <c r="AF352" s="171" t="str">
        <f t="shared" si="63"/>
        <v/>
      </c>
      <c r="AG352" s="173" t="str">
        <f>+IFERROR(VLOOKUP(Q352,'Plan de Acción'!A:M,8,0),"")</f>
        <v/>
      </c>
    </row>
    <row r="353" spans="1:33" ht="30.75" hidden="1" thickBot="1" x14ac:dyDescent="0.3">
      <c r="A353" s="336"/>
      <c r="B353" s="339"/>
      <c r="C353" s="360"/>
      <c r="D353" s="29" t="s">
        <v>49</v>
      </c>
      <c r="E353" s="227"/>
      <c r="F353" s="45">
        <v>1</v>
      </c>
      <c r="G353" s="331"/>
      <c r="H353" s="208"/>
      <c r="I353" s="209"/>
      <c r="J353" s="209"/>
      <c r="K353" s="210"/>
      <c r="L353" s="333"/>
      <c r="M353" s="355"/>
      <c r="N353" s="354"/>
      <c r="O353" s="357"/>
      <c r="P353" s="171" t="s">
        <v>302</v>
      </c>
      <c r="Q353" s="171">
        <v>274</v>
      </c>
      <c r="R353" s="171" t="s">
        <v>452</v>
      </c>
      <c r="S353" s="171" t="s">
        <v>518</v>
      </c>
      <c r="T353" s="171" t="s">
        <v>469</v>
      </c>
      <c r="U353" s="171" t="str">
        <f t="shared" si="64"/>
        <v>3.2.3 Registro y análisis estádistico de Incidentes, Accidentes de Trabajo y Enfermedad Laboral</v>
      </c>
      <c r="V353" s="171">
        <f t="shared" si="65"/>
        <v>1</v>
      </c>
      <c r="W353" s="171">
        <f t="shared" si="68"/>
        <v>0</v>
      </c>
      <c r="X353" s="171"/>
      <c r="Y353" s="184" t="str">
        <f t="shared" si="66"/>
        <v/>
      </c>
      <c r="Z353" s="171"/>
      <c r="AA353" s="171"/>
      <c r="AB353" s="171"/>
      <c r="AC353" s="171" t="str">
        <f t="shared" si="67"/>
        <v/>
      </c>
      <c r="AD353" s="171" t="str">
        <f t="shared" si="61"/>
        <v/>
      </c>
      <c r="AE353" s="171" t="str">
        <f t="shared" si="62"/>
        <v/>
      </c>
      <c r="AF353" s="171" t="str">
        <f t="shared" si="63"/>
        <v/>
      </c>
      <c r="AG353" s="173" t="str">
        <f>+IFERROR(VLOOKUP(Q353,'Plan de Acción'!A:M,8,0),"")</f>
        <v/>
      </c>
    </row>
    <row r="354" spans="1:33" ht="15" hidden="1" customHeight="1" x14ac:dyDescent="0.25">
      <c r="A354" s="336"/>
      <c r="B354" s="339"/>
      <c r="C354" s="362" t="s">
        <v>59</v>
      </c>
      <c r="D354" s="30" t="s">
        <v>50</v>
      </c>
      <c r="E354" s="228"/>
      <c r="F354" s="44">
        <v>1</v>
      </c>
      <c r="G354" s="276">
        <v>6</v>
      </c>
      <c r="H354" s="202"/>
      <c r="I354" s="203"/>
      <c r="J354" s="203"/>
      <c r="K354" s="204"/>
      <c r="L354" s="332">
        <f t="shared" ref="L354" si="69">+COUNTA(J354:J359,H354:H359)*1</f>
        <v>0</v>
      </c>
      <c r="M354" s="353">
        <f>L354/G354</f>
        <v>0</v>
      </c>
      <c r="N354" s="354"/>
      <c r="O354" s="357"/>
      <c r="P354" s="171" t="s">
        <v>307</v>
      </c>
      <c r="Q354" s="171">
        <v>275</v>
      </c>
      <c r="R354" s="171" t="s">
        <v>452</v>
      </c>
      <c r="S354" s="171" t="s">
        <v>518</v>
      </c>
      <c r="T354" s="175" t="s">
        <v>470</v>
      </c>
      <c r="U354" s="171" t="str">
        <f t="shared" si="64"/>
        <v>3.3.1 Medición de la severidad de los AT y EL</v>
      </c>
      <c r="V354" s="171">
        <f t="shared" si="65"/>
        <v>1</v>
      </c>
      <c r="W354" s="171">
        <f t="shared" si="68"/>
        <v>0</v>
      </c>
      <c r="X354" s="171"/>
      <c r="Y354" s="184" t="str">
        <f t="shared" si="66"/>
        <v/>
      </c>
      <c r="Z354" s="171"/>
      <c r="AA354" s="171"/>
      <c r="AB354" s="171"/>
      <c r="AC354" s="171" t="str">
        <f t="shared" si="67"/>
        <v/>
      </c>
      <c r="AD354" s="171" t="str">
        <f t="shared" si="61"/>
        <v/>
      </c>
      <c r="AE354" s="171" t="str">
        <f t="shared" si="62"/>
        <v/>
      </c>
      <c r="AF354" s="171" t="str">
        <f t="shared" si="63"/>
        <v/>
      </c>
      <c r="AG354" s="173" t="str">
        <f>+IFERROR(VLOOKUP(Q354,'Plan de Acción'!A:M,8,0),"")</f>
        <v/>
      </c>
    </row>
    <row r="355" spans="1:33" ht="30" hidden="1" x14ac:dyDescent="0.25">
      <c r="A355" s="336"/>
      <c r="B355" s="339"/>
      <c r="C355" s="363"/>
      <c r="D355" s="26" t="s">
        <v>51</v>
      </c>
      <c r="E355" s="224"/>
      <c r="F355" s="46">
        <v>1</v>
      </c>
      <c r="G355" s="277"/>
      <c r="H355" s="205"/>
      <c r="I355" s="206"/>
      <c r="J355" s="206"/>
      <c r="K355" s="207"/>
      <c r="L355" s="361"/>
      <c r="M355" s="354"/>
      <c r="N355" s="354"/>
      <c r="O355" s="357"/>
      <c r="P355" s="171" t="s">
        <v>312</v>
      </c>
      <c r="Q355" s="171">
        <v>276</v>
      </c>
      <c r="R355" s="171" t="s">
        <v>452</v>
      </c>
      <c r="S355" s="171" t="s">
        <v>518</v>
      </c>
      <c r="T355" s="171" t="s">
        <v>470</v>
      </c>
      <c r="U355" s="171" t="str">
        <f t="shared" si="64"/>
        <v>3.3.2 Medición de la frecuencia de los incidentes, Accidentes de Trabajo y Enfermedad Laboral</v>
      </c>
      <c r="V355" s="171">
        <f t="shared" si="65"/>
        <v>1</v>
      </c>
      <c r="W355" s="171">
        <f t="shared" si="68"/>
        <v>0</v>
      </c>
      <c r="X355" s="171"/>
      <c r="Y355" s="184" t="str">
        <f t="shared" si="66"/>
        <v/>
      </c>
      <c r="Z355" s="171"/>
      <c r="AA355" s="171"/>
      <c r="AB355" s="171"/>
      <c r="AC355" s="171" t="str">
        <f t="shared" si="67"/>
        <v/>
      </c>
      <c r="AD355" s="171" t="str">
        <f t="shared" si="61"/>
        <v/>
      </c>
      <c r="AE355" s="171" t="str">
        <f t="shared" si="62"/>
        <v/>
      </c>
      <c r="AF355" s="171" t="str">
        <f t="shared" si="63"/>
        <v/>
      </c>
      <c r="AG355" s="173" t="str">
        <f>+IFERROR(VLOOKUP(Q355,'Plan de Acción'!A:M,8,0),"")</f>
        <v/>
      </c>
    </row>
    <row r="356" spans="1:33" ht="15" hidden="1" customHeight="1" x14ac:dyDescent="0.25">
      <c r="A356" s="336"/>
      <c r="B356" s="339"/>
      <c r="C356" s="363"/>
      <c r="D356" s="31" t="s">
        <v>52</v>
      </c>
      <c r="E356" s="229"/>
      <c r="F356" s="46">
        <v>1</v>
      </c>
      <c r="G356" s="277"/>
      <c r="H356" s="205"/>
      <c r="I356" s="206"/>
      <c r="J356" s="206"/>
      <c r="K356" s="207"/>
      <c r="L356" s="361"/>
      <c r="M356" s="354"/>
      <c r="N356" s="354"/>
      <c r="O356" s="357"/>
      <c r="P356" s="171" t="s">
        <v>316</v>
      </c>
      <c r="Q356" s="171">
        <v>277</v>
      </c>
      <c r="R356" s="171" t="s">
        <v>452</v>
      </c>
      <c r="S356" s="171" t="s">
        <v>518</v>
      </c>
      <c r="T356" s="171" t="s">
        <v>470</v>
      </c>
      <c r="U356" s="171" t="str">
        <f t="shared" si="64"/>
        <v>3.3.3 Medición de la Mortalidad de los AT y EL</v>
      </c>
      <c r="V356" s="171">
        <f t="shared" si="65"/>
        <v>1</v>
      </c>
      <c r="W356" s="171">
        <f t="shared" si="68"/>
        <v>0</v>
      </c>
      <c r="X356" s="171"/>
      <c r="Y356" s="184" t="str">
        <f t="shared" si="66"/>
        <v/>
      </c>
      <c r="Z356" s="171"/>
      <c r="AA356" s="171"/>
      <c r="AB356" s="171"/>
      <c r="AC356" s="171" t="str">
        <f t="shared" si="67"/>
        <v/>
      </c>
      <c r="AD356" s="171" t="str">
        <f t="shared" si="61"/>
        <v/>
      </c>
      <c r="AE356" s="171" t="str">
        <f t="shared" si="62"/>
        <v/>
      </c>
      <c r="AF356" s="171" t="str">
        <f t="shared" si="63"/>
        <v/>
      </c>
      <c r="AG356" s="173" t="str">
        <f>+IFERROR(VLOOKUP(Q356,'Plan de Acción'!A:M,8,0),"")</f>
        <v/>
      </c>
    </row>
    <row r="357" spans="1:33" ht="30" hidden="1" x14ac:dyDescent="0.25">
      <c r="A357" s="336"/>
      <c r="B357" s="339"/>
      <c r="C357" s="363"/>
      <c r="D357" s="26" t="s">
        <v>53</v>
      </c>
      <c r="E357" s="224"/>
      <c r="F357" s="46">
        <v>1</v>
      </c>
      <c r="G357" s="277"/>
      <c r="H357" s="205"/>
      <c r="I357" s="206"/>
      <c r="J357" s="206"/>
      <c r="K357" s="207"/>
      <c r="L357" s="361"/>
      <c r="M357" s="354"/>
      <c r="N357" s="354"/>
      <c r="O357" s="357"/>
      <c r="P357" s="171" t="s">
        <v>320</v>
      </c>
      <c r="Q357" s="171">
        <v>278</v>
      </c>
      <c r="R357" s="171" t="s">
        <v>452</v>
      </c>
      <c r="S357" s="171" t="s">
        <v>518</v>
      </c>
      <c r="T357" s="171" t="s">
        <v>470</v>
      </c>
      <c r="U357" s="171" t="str">
        <f t="shared" si="64"/>
        <v>3.3.4 Medición de la prevalencia de los incidentes, Accidentes de Trabajo y Enfermedad Laboral</v>
      </c>
      <c r="V357" s="171">
        <f t="shared" si="65"/>
        <v>1</v>
      </c>
      <c r="W357" s="171">
        <f t="shared" si="68"/>
        <v>0</v>
      </c>
      <c r="X357" s="171"/>
      <c r="Y357" s="184" t="str">
        <f t="shared" si="66"/>
        <v/>
      </c>
      <c r="Z357" s="171"/>
      <c r="AA357" s="171"/>
      <c r="AB357" s="171"/>
      <c r="AC357" s="171" t="str">
        <f t="shared" si="67"/>
        <v/>
      </c>
      <c r="AD357" s="171" t="str">
        <f t="shared" si="61"/>
        <v/>
      </c>
      <c r="AE357" s="171" t="str">
        <f t="shared" si="62"/>
        <v/>
      </c>
      <c r="AF357" s="171" t="str">
        <f t="shared" si="63"/>
        <v/>
      </c>
      <c r="AG357" s="173" t="str">
        <f>+IFERROR(VLOOKUP(Q357,'Plan de Acción'!A:M,8,0),"")</f>
        <v/>
      </c>
    </row>
    <row r="358" spans="1:33" ht="30" hidden="1" x14ac:dyDescent="0.25">
      <c r="A358" s="336"/>
      <c r="B358" s="339"/>
      <c r="C358" s="363"/>
      <c r="D358" s="26" t="s">
        <v>57</v>
      </c>
      <c r="E358" s="224"/>
      <c r="F358" s="46">
        <v>1</v>
      </c>
      <c r="G358" s="277"/>
      <c r="H358" s="205"/>
      <c r="I358" s="206"/>
      <c r="J358" s="206"/>
      <c r="K358" s="207"/>
      <c r="L358" s="361"/>
      <c r="M358" s="354"/>
      <c r="N358" s="354"/>
      <c r="O358" s="357"/>
      <c r="P358" s="171" t="s">
        <v>324</v>
      </c>
      <c r="Q358" s="171">
        <v>279</v>
      </c>
      <c r="R358" s="171" t="s">
        <v>452</v>
      </c>
      <c r="S358" s="171" t="s">
        <v>518</v>
      </c>
      <c r="T358" s="171" t="s">
        <v>470</v>
      </c>
      <c r="U358" s="171" t="str">
        <f t="shared" si="64"/>
        <v>3.3.5 Medición de la incidencia de los incidentes, Accidentes de Trabajo y Enfermedad Laboral</v>
      </c>
      <c r="V358" s="171">
        <f t="shared" si="65"/>
        <v>1</v>
      </c>
      <c r="W358" s="171">
        <f t="shared" si="68"/>
        <v>0</v>
      </c>
      <c r="X358" s="171"/>
      <c r="Y358" s="184" t="str">
        <f t="shared" si="66"/>
        <v/>
      </c>
      <c r="Z358" s="171"/>
      <c r="AA358" s="171"/>
      <c r="AB358" s="171"/>
      <c r="AC358" s="171" t="str">
        <f t="shared" si="67"/>
        <v/>
      </c>
      <c r="AD358" s="171" t="str">
        <f t="shared" si="61"/>
        <v/>
      </c>
      <c r="AE358" s="171" t="str">
        <f t="shared" si="62"/>
        <v/>
      </c>
      <c r="AF358" s="171" t="str">
        <f t="shared" si="63"/>
        <v/>
      </c>
      <c r="AG358" s="173" t="str">
        <f>+IFERROR(VLOOKUP(Q358,'Plan de Acción'!A:M,8,0),"")</f>
        <v/>
      </c>
    </row>
    <row r="359" spans="1:33" ht="30.75" hidden="1" thickBot="1" x14ac:dyDescent="0.3">
      <c r="A359" s="336"/>
      <c r="B359" s="340"/>
      <c r="C359" s="364"/>
      <c r="D359" s="29" t="s">
        <v>58</v>
      </c>
      <c r="E359" s="227"/>
      <c r="F359" s="45">
        <v>1</v>
      </c>
      <c r="G359" s="278"/>
      <c r="H359" s="208"/>
      <c r="I359" s="209"/>
      <c r="J359" s="209"/>
      <c r="K359" s="210"/>
      <c r="L359" s="333"/>
      <c r="M359" s="355"/>
      <c r="N359" s="355"/>
      <c r="O359" s="357"/>
      <c r="P359" s="171" t="s">
        <v>328</v>
      </c>
      <c r="Q359" s="171">
        <v>280</v>
      </c>
      <c r="R359" s="171" t="s">
        <v>452</v>
      </c>
      <c r="S359" s="171" t="s">
        <v>518</v>
      </c>
      <c r="T359" s="171" t="s">
        <v>470</v>
      </c>
      <c r="U359" s="171" t="str">
        <f t="shared" si="64"/>
        <v>3.3.6 Medición del ausentismo de los incidentes, Accidentes de Trabajo y Enfermedad Laboral</v>
      </c>
      <c r="V359" s="171">
        <f t="shared" si="65"/>
        <v>1</v>
      </c>
      <c r="W359" s="171">
        <f t="shared" si="68"/>
        <v>0</v>
      </c>
      <c r="X359" s="171"/>
      <c r="Y359" s="184" t="str">
        <f t="shared" si="66"/>
        <v/>
      </c>
      <c r="Z359" s="171"/>
      <c r="AA359" s="171"/>
      <c r="AB359" s="171"/>
      <c r="AC359" s="171" t="str">
        <f t="shared" si="67"/>
        <v/>
      </c>
      <c r="AD359" s="171" t="str">
        <f t="shared" si="61"/>
        <v/>
      </c>
      <c r="AE359" s="171" t="str">
        <f t="shared" si="62"/>
        <v/>
      </c>
      <c r="AF359" s="171" t="str">
        <f t="shared" si="63"/>
        <v/>
      </c>
      <c r="AG359" s="173" t="str">
        <f>+IFERROR(VLOOKUP(Q359,'Plan de Acción'!A:M,8,0),"")</f>
        <v/>
      </c>
    </row>
    <row r="360" spans="1:33" ht="30" hidden="1" x14ac:dyDescent="0.25">
      <c r="A360" s="336"/>
      <c r="B360" s="264" t="s">
        <v>101</v>
      </c>
      <c r="C360" s="299" t="s">
        <v>64</v>
      </c>
      <c r="D360" s="18" t="s">
        <v>60</v>
      </c>
      <c r="E360" s="230"/>
      <c r="F360" s="41">
        <v>4</v>
      </c>
      <c r="G360" s="330">
        <v>15</v>
      </c>
      <c r="H360" s="201"/>
      <c r="I360" s="188"/>
      <c r="J360" s="188"/>
      <c r="K360" s="189"/>
      <c r="L360" s="332">
        <f>+COUNTA(J362,H362)*3+COUNTA(H360:H361,H363)*4+COUNTA(J360:J361,J363)*4</f>
        <v>0</v>
      </c>
      <c r="M360" s="344">
        <f>L360/G360</f>
        <v>0</v>
      </c>
      <c r="N360" s="344">
        <f>(L360+L364)/(G360+G364)</f>
        <v>0</v>
      </c>
      <c r="O360" s="357"/>
      <c r="P360" s="171" t="s">
        <v>334</v>
      </c>
      <c r="Q360" s="171">
        <v>281</v>
      </c>
      <c r="R360" s="171" t="s">
        <v>452</v>
      </c>
      <c r="S360" s="171" t="s">
        <v>519</v>
      </c>
      <c r="T360" s="171" t="s">
        <v>471</v>
      </c>
      <c r="U360" s="171" t="str">
        <f t="shared" si="64"/>
        <v>4.1.1 Metodología para la identificación, evaluación y valoración de peligros</v>
      </c>
      <c r="V360" s="171">
        <f t="shared" si="65"/>
        <v>4</v>
      </c>
      <c r="W360" s="171">
        <f t="shared" si="68"/>
        <v>0</v>
      </c>
      <c r="X360" s="171"/>
      <c r="Y360" s="184" t="str">
        <f t="shared" si="66"/>
        <v/>
      </c>
      <c r="Z360" s="171"/>
      <c r="AA360" s="171"/>
      <c r="AB360" s="171"/>
      <c r="AC360" s="171" t="str">
        <f t="shared" si="67"/>
        <v/>
      </c>
      <c r="AD360" s="171" t="str">
        <f t="shared" si="61"/>
        <v/>
      </c>
      <c r="AE360" s="171" t="str">
        <f t="shared" si="62"/>
        <v/>
      </c>
      <c r="AF360" s="171" t="str">
        <f t="shared" si="63"/>
        <v/>
      </c>
      <c r="AG360" s="173" t="str">
        <f>+IFERROR(VLOOKUP(Q360,'Plan de Acción'!A:M,8,0),"")</f>
        <v/>
      </c>
    </row>
    <row r="361" spans="1:33" ht="30" hidden="1" x14ac:dyDescent="0.25">
      <c r="A361" s="336"/>
      <c r="B361" s="265"/>
      <c r="C361" s="274"/>
      <c r="D361" s="4" t="s">
        <v>61</v>
      </c>
      <c r="E361" s="219"/>
      <c r="F361" s="42">
        <v>4</v>
      </c>
      <c r="G361" s="334"/>
      <c r="H361" s="199"/>
      <c r="I361" s="191"/>
      <c r="J361" s="191"/>
      <c r="K361" s="192"/>
      <c r="L361" s="361"/>
      <c r="M361" s="345"/>
      <c r="N361" s="345"/>
      <c r="O361" s="357"/>
      <c r="P361" s="171" t="s">
        <v>339</v>
      </c>
      <c r="Q361" s="171">
        <v>282</v>
      </c>
      <c r="R361" s="171" t="s">
        <v>452</v>
      </c>
      <c r="S361" s="171" t="s">
        <v>519</v>
      </c>
      <c r="T361" s="171" t="s">
        <v>471</v>
      </c>
      <c r="U361" s="171" t="str">
        <f t="shared" si="64"/>
        <v>4.1.2 Identificación de peligros con participación de todos los niveles de la organización</v>
      </c>
      <c r="V361" s="171">
        <f t="shared" si="65"/>
        <v>4</v>
      </c>
      <c r="W361" s="171">
        <f t="shared" si="68"/>
        <v>0</v>
      </c>
      <c r="X361" s="171"/>
      <c r="Y361" s="184" t="str">
        <f t="shared" si="66"/>
        <v/>
      </c>
      <c r="Z361" s="171"/>
      <c r="AA361" s="171"/>
      <c r="AB361" s="171"/>
      <c r="AC361" s="171" t="str">
        <f t="shared" si="67"/>
        <v/>
      </c>
      <c r="AD361" s="171" t="str">
        <f t="shared" si="61"/>
        <v/>
      </c>
      <c r="AE361" s="171" t="str">
        <f t="shared" si="62"/>
        <v/>
      </c>
      <c r="AF361" s="171" t="str">
        <f t="shared" si="63"/>
        <v/>
      </c>
      <c r="AG361" s="173" t="str">
        <f>+IFERROR(VLOOKUP(Q361,'Plan de Acción'!A:M,8,0),"")</f>
        <v/>
      </c>
    </row>
    <row r="362" spans="1:33" ht="30" hidden="1" x14ac:dyDescent="0.25">
      <c r="A362" s="336"/>
      <c r="B362" s="265"/>
      <c r="C362" s="274"/>
      <c r="D362" s="4" t="s">
        <v>62</v>
      </c>
      <c r="E362" s="219"/>
      <c r="F362" s="42">
        <v>3</v>
      </c>
      <c r="G362" s="334"/>
      <c r="H362" s="199"/>
      <c r="I362" s="191"/>
      <c r="J362" s="191"/>
      <c r="K362" s="192"/>
      <c r="L362" s="361"/>
      <c r="M362" s="345"/>
      <c r="N362" s="345"/>
      <c r="O362" s="357"/>
      <c r="P362" s="171" t="s">
        <v>344</v>
      </c>
      <c r="Q362" s="171">
        <v>283</v>
      </c>
      <c r="R362" s="171" t="s">
        <v>452</v>
      </c>
      <c r="S362" s="171" t="s">
        <v>519</v>
      </c>
      <c r="T362" s="171" t="s">
        <v>471</v>
      </c>
      <c r="U362" s="171" t="str">
        <f t="shared" si="64"/>
        <v>4.1.3 Identificación y priorización de la naturaleza de los peligros (Metodología adicional, cancerígenos y otros)</v>
      </c>
      <c r="V362" s="171">
        <f t="shared" si="65"/>
        <v>3</v>
      </c>
      <c r="W362" s="171">
        <f t="shared" si="68"/>
        <v>0</v>
      </c>
      <c r="X362" s="171"/>
      <c r="Y362" s="184" t="str">
        <f t="shared" si="66"/>
        <v/>
      </c>
      <c r="Z362" s="171"/>
      <c r="AA362" s="171"/>
      <c r="AB362" s="171"/>
      <c r="AC362" s="171" t="str">
        <f t="shared" si="67"/>
        <v/>
      </c>
      <c r="AD362" s="171" t="str">
        <f t="shared" si="61"/>
        <v/>
      </c>
      <c r="AE362" s="171" t="str">
        <f t="shared" si="62"/>
        <v/>
      </c>
      <c r="AF362" s="171" t="str">
        <f t="shared" si="63"/>
        <v/>
      </c>
      <c r="AG362" s="173" t="str">
        <f>+IFERROR(VLOOKUP(Q362,'Plan de Acción'!A:M,8,0),"")</f>
        <v/>
      </c>
    </row>
    <row r="363" spans="1:33" ht="22.5" hidden="1" customHeight="1" thickBot="1" x14ac:dyDescent="0.3">
      <c r="A363" s="336"/>
      <c r="B363" s="265"/>
      <c r="C363" s="275"/>
      <c r="D363" s="37" t="s">
        <v>63</v>
      </c>
      <c r="E363" s="231"/>
      <c r="F363" s="43">
        <v>4</v>
      </c>
      <c r="G363" s="331"/>
      <c r="H363" s="200"/>
      <c r="I363" s="194"/>
      <c r="J363" s="194"/>
      <c r="K363" s="195"/>
      <c r="L363" s="333"/>
      <c r="M363" s="346"/>
      <c r="N363" s="345"/>
      <c r="O363" s="357"/>
      <c r="P363" s="171" t="s">
        <v>349</v>
      </c>
      <c r="Q363" s="171">
        <v>284</v>
      </c>
      <c r="R363" s="171" t="s">
        <v>452</v>
      </c>
      <c r="S363" s="171" t="s">
        <v>519</v>
      </c>
      <c r="T363" s="171" t="s">
        <v>471</v>
      </c>
      <c r="U363" s="171" t="str">
        <f t="shared" si="64"/>
        <v>4.1.4 Realización mediciones ambientales, químicos, físicos y biológicos</v>
      </c>
      <c r="V363" s="171">
        <f t="shared" si="65"/>
        <v>4</v>
      </c>
      <c r="W363" s="171">
        <f t="shared" si="68"/>
        <v>0</v>
      </c>
      <c r="X363" s="171"/>
      <c r="Y363" s="184" t="str">
        <f t="shared" si="66"/>
        <v/>
      </c>
      <c r="Z363" s="171"/>
      <c r="AA363" s="171"/>
      <c r="AB363" s="171"/>
      <c r="AC363" s="171" t="str">
        <f t="shared" si="67"/>
        <v/>
      </c>
      <c r="AD363" s="171" t="str">
        <f t="shared" si="61"/>
        <v/>
      </c>
      <c r="AE363" s="171" t="str">
        <f t="shared" si="62"/>
        <v/>
      </c>
      <c r="AF363" s="171" t="str">
        <f t="shared" si="63"/>
        <v/>
      </c>
      <c r="AG363" s="173" t="str">
        <f>+IFERROR(VLOOKUP(Q363,'Plan de Acción'!A:M,8,0),"")</f>
        <v/>
      </c>
    </row>
    <row r="364" spans="1:33" ht="15" hidden="1" customHeight="1" x14ac:dyDescent="0.25">
      <c r="A364" s="336"/>
      <c r="B364" s="265"/>
      <c r="C364" s="350" t="s">
        <v>91</v>
      </c>
      <c r="D364" s="18" t="s">
        <v>90</v>
      </c>
      <c r="E364" s="230"/>
      <c r="F364" s="41">
        <v>2.5</v>
      </c>
      <c r="G364" s="330">
        <v>15</v>
      </c>
      <c r="H364" s="201"/>
      <c r="I364" s="188"/>
      <c r="J364" s="188"/>
      <c r="K364" s="189"/>
      <c r="L364" s="332">
        <f>+COUNTA(J364:J369,H364:H369)*2.5</f>
        <v>0</v>
      </c>
      <c r="M364" s="368">
        <f>L364/G364</f>
        <v>0</v>
      </c>
      <c r="N364" s="345"/>
      <c r="O364" s="357"/>
      <c r="P364" s="171" t="s">
        <v>355</v>
      </c>
      <c r="Q364" s="171">
        <v>285</v>
      </c>
      <c r="R364" s="171" t="s">
        <v>452</v>
      </c>
      <c r="S364" s="171" t="s">
        <v>519</v>
      </c>
      <c r="T364" s="171" t="s">
        <v>91</v>
      </c>
      <c r="U364" s="171" t="str">
        <f t="shared" si="64"/>
        <v>4.2.1 Se implementan medidas de prevención y control / peligros</v>
      </c>
      <c r="V364" s="171">
        <f t="shared" si="65"/>
        <v>2.5</v>
      </c>
      <c r="W364" s="171">
        <f t="shared" si="68"/>
        <v>0</v>
      </c>
      <c r="X364" s="171"/>
      <c r="Y364" s="184" t="str">
        <f t="shared" si="66"/>
        <v/>
      </c>
      <c r="Z364" s="171"/>
      <c r="AA364" s="171"/>
      <c r="AB364" s="171"/>
      <c r="AC364" s="171" t="str">
        <f t="shared" si="67"/>
        <v/>
      </c>
      <c r="AD364" s="171" t="str">
        <f t="shared" si="61"/>
        <v/>
      </c>
      <c r="AE364" s="171" t="str">
        <f t="shared" si="62"/>
        <v/>
      </c>
      <c r="AF364" s="171" t="str">
        <f t="shared" si="63"/>
        <v/>
      </c>
      <c r="AG364" s="173" t="str">
        <f>+IFERROR(VLOOKUP(Q364,'Plan de Acción'!A:M,8,0),"")</f>
        <v/>
      </c>
    </row>
    <row r="365" spans="1:33" ht="15" hidden="1" customHeight="1" x14ac:dyDescent="0.25">
      <c r="A365" s="336"/>
      <c r="B365" s="265"/>
      <c r="C365" s="351"/>
      <c r="D365" s="4" t="s">
        <v>85</v>
      </c>
      <c r="E365" s="219"/>
      <c r="F365" s="42">
        <v>2.5</v>
      </c>
      <c r="G365" s="334"/>
      <c r="H365" s="199"/>
      <c r="I365" s="191"/>
      <c r="J365" s="191"/>
      <c r="K365" s="192"/>
      <c r="L365" s="361"/>
      <c r="M365" s="369"/>
      <c r="N365" s="345"/>
      <c r="O365" s="357"/>
      <c r="P365" s="171" t="s">
        <v>358</v>
      </c>
      <c r="Q365" s="171">
        <v>286</v>
      </c>
      <c r="R365" s="171" t="s">
        <v>452</v>
      </c>
      <c r="S365" s="171" t="s">
        <v>519</v>
      </c>
      <c r="T365" s="171" t="s">
        <v>91</v>
      </c>
      <c r="U365" s="171" t="str">
        <f t="shared" si="64"/>
        <v>4.2.2 Se verifica aplicación de las medidas prevención y control</v>
      </c>
      <c r="V365" s="171">
        <f t="shared" si="65"/>
        <v>2.5</v>
      </c>
      <c r="W365" s="171">
        <f t="shared" si="68"/>
        <v>0</v>
      </c>
      <c r="X365" s="171"/>
      <c r="Y365" s="184" t="str">
        <f t="shared" si="66"/>
        <v/>
      </c>
      <c r="Z365" s="171"/>
      <c r="AA365" s="171"/>
      <c r="AB365" s="171"/>
      <c r="AC365" s="171" t="str">
        <f t="shared" si="67"/>
        <v/>
      </c>
      <c r="AD365" s="171" t="str">
        <f t="shared" si="61"/>
        <v/>
      </c>
      <c r="AE365" s="171" t="str">
        <f t="shared" si="62"/>
        <v/>
      </c>
      <c r="AF365" s="171" t="str">
        <f t="shared" si="63"/>
        <v/>
      </c>
      <c r="AG365" s="173" t="str">
        <f>+IFERROR(VLOOKUP(Q365,'Plan de Acción'!A:M,8,0),"")</f>
        <v/>
      </c>
    </row>
    <row r="366" spans="1:33" ht="15" hidden="1" customHeight="1" x14ac:dyDescent="0.25">
      <c r="A366" s="336"/>
      <c r="B366" s="265"/>
      <c r="C366" s="351"/>
      <c r="D366" s="4" t="s">
        <v>86</v>
      </c>
      <c r="E366" s="219"/>
      <c r="F366" s="42">
        <v>2.5</v>
      </c>
      <c r="G366" s="334"/>
      <c r="H366" s="199"/>
      <c r="I366" s="191"/>
      <c r="J366" s="191"/>
      <c r="K366" s="192"/>
      <c r="L366" s="361"/>
      <c r="M366" s="369"/>
      <c r="N366" s="345"/>
      <c r="O366" s="357"/>
      <c r="P366" s="171" t="s">
        <v>363</v>
      </c>
      <c r="Q366" s="171">
        <v>287</v>
      </c>
      <c r="R366" s="171" t="s">
        <v>452</v>
      </c>
      <c r="S366" s="171" t="s">
        <v>519</v>
      </c>
      <c r="T366" s="171" t="s">
        <v>91</v>
      </c>
      <c r="U366" s="171" t="str">
        <f t="shared" si="64"/>
        <v>4.2.3 Hay procedimientos, instructivos, fichas, protocolos</v>
      </c>
      <c r="V366" s="171">
        <f t="shared" si="65"/>
        <v>2.5</v>
      </c>
      <c r="W366" s="171">
        <f t="shared" si="68"/>
        <v>0</v>
      </c>
      <c r="X366" s="171"/>
      <c r="Y366" s="184" t="str">
        <f t="shared" si="66"/>
        <v/>
      </c>
      <c r="Z366" s="171"/>
      <c r="AA366" s="171"/>
      <c r="AB366" s="171"/>
      <c r="AC366" s="171" t="str">
        <f t="shared" si="67"/>
        <v/>
      </c>
      <c r="AD366" s="171" t="str">
        <f t="shared" si="61"/>
        <v/>
      </c>
      <c r="AE366" s="171" t="str">
        <f t="shared" si="62"/>
        <v/>
      </c>
      <c r="AF366" s="171" t="str">
        <f t="shared" si="63"/>
        <v/>
      </c>
      <c r="AG366" s="173" t="str">
        <f>+IFERROR(VLOOKUP(Q366,'Plan de Acción'!A:M,8,0),"")</f>
        <v/>
      </c>
    </row>
    <row r="367" spans="1:33" ht="15.75" hidden="1" customHeight="1" x14ac:dyDescent="0.25">
      <c r="A367" s="336"/>
      <c r="B367" s="265"/>
      <c r="C367" s="351"/>
      <c r="D367" s="4" t="s">
        <v>87</v>
      </c>
      <c r="E367" s="219"/>
      <c r="F367" s="42">
        <v>2.5</v>
      </c>
      <c r="G367" s="334"/>
      <c r="H367" s="199"/>
      <c r="I367" s="191"/>
      <c r="J367" s="191"/>
      <c r="K367" s="192"/>
      <c r="L367" s="361"/>
      <c r="M367" s="369"/>
      <c r="N367" s="345"/>
      <c r="O367" s="357"/>
      <c r="P367" s="171" t="s">
        <v>369</v>
      </c>
      <c r="Q367" s="171">
        <v>288</v>
      </c>
      <c r="R367" s="171" t="s">
        <v>452</v>
      </c>
      <c r="S367" s="171" t="s">
        <v>519</v>
      </c>
      <c r="T367" s="171" t="s">
        <v>91</v>
      </c>
      <c r="U367" s="171" t="str">
        <f t="shared" si="64"/>
        <v>4.2.4 Inspección con el COPASST o Vigia</v>
      </c>
      <c r="V367" s="171">
        <f t="shared" si="65"/>
        <v>2.5</v>
      </c>
      <c r="W367" s="171">
        <f t="shared" si="68"/>
        <v>0</v>
      </c>
      <c r="X367" s="171"/>
      <c r="Y367" s="184" t="str">
        <f t="shared" si="66"/>
        <v/>
      </c>
      <c r="Z367" s="171"/>
      <c r="AA367" s="171"/>
      <c r="AB367" s="171"/>
      <c r="AC367" s="171" t="str">
        <f t="shared" si="67"/>
        <v/>
      </c>
      <c r="AD367" s="171" t="str">
        <f t="shared" si="61"/>
        <v/>
      </c>
      <c r="AE367" s="171" t="str">
        <f t="shared" si="62"/>
        <v/>
      </c>
      <c r="AF367" s="171" t="str">
        <f t="shared" si="63"/>
        <v/>
      </c>
      <c r="AG367" s="173" t="str">
        <f>+IFERROR(VLOOKUP(Q367,'Plan de Acción'!A:M,8,0),"")</f>
        <v/>
      </c>
    </row>
    <row r="368" spans="1:33" ht="30" hidden="1" x14ac:dyDescent="0.25">
      <c r="A368" s="336"/>
      <c r="B368" s="265"/>
      <c r="C368" s="351"/>
      <c r="D368" s="4" t="s">
        <v>88</v>
      </c>
      <c r="E368" s="219"/>
      <c r="F368" s="42">
        <v>2.5</v>
      </c>
      <c r="G368" s="334"/>
      <c r="H368" s="199"/>
      <c r="I368" s="191"/>
      <c r="J368" s="191"/>
      <c r="K368" s="192"/>
      <c r="L368" s="361"/>
      <c r="M368" s="369"/>
      <c r="N368" s="345"/>
      <c r="O368" s="357"/>
      <c r="P368" s="171" t="s">
        <v>374</v>
      </c>
      <c r="Q368" s="171">
        <v>289</v>
      </c>
      <c r="R368" s="171" t="s">
        <v>452</v>
      </c>
      <c r="S368" s="171" t="s">
        <v>519</v>
      </c>
      <c r="T368" s="171" t="s">
        <v>91</v>
      </c>
      <c r="U368" s="171" t="str">
        <f t="shared" si="64"/>
        <v>4.2.5 Mantenimiento periódico de instalaciones, equipos, máquinas, herramientas.</v>
      </c>
      <c r="V368" s="171">
        <f t="shared" si="65"/>
        <v>2.5</v>
      </c>
      <c r="W368" s="171">
        <f t="shared" si="68"/>
        <v>0</v>
      </c>
      <c r="X368" s="171"/>
      <c r="Y368" s="184" t="str">
        <f t="shared" si="66"/>
        <v/>
      </c>
      <c r="Z368" s="171"/>
      <c r="AA368" s="171"/>
      <c r="AB368" s="171"/>
      <c r="AC368" s="171" t="str">
        <f t="shared" si="67"/>
        <v/>
      </c>
      <c r="AD368" s="171" t="str">
        <f t="shared" si="61"/>
        <v/>
      </c>
      <c r="AE368" s="171" t="str">
        <f t="shared" si="62"/>
        <v/>
      </c>
      <c r="AF368" s="171" t="str">
        <f t="shared" si="63"/>
        <v/>
      </c>
      <c r="AG368" s="173" t="str">
        <f>+IFERROR(VLOOKUP(Q368,'Plan de Acción'!A:M,8,0),"")</f>
        <v/>
      </c>
    </row>
    <row r="369" spans="1:35" ht="30.75" hidden="1" thickBot="1" x14ac:dyDescent="0.3">
      <c r="A369" s="336"/>
      <c r="B369" s="266"/>
      <c r="C369" s="352"/>
      <c r="D369" s="19" t="s">
        <v>89</v>
      </c>
      <c r="E369" s="232"/>
      <c r="F369" s="43">
        <v>2.5</v>
      </c>
      <c r="G369" s="331"/>
      <c r="H369" s="200"/>
      <c r="I369" s="194"/>
      <c r="J369" s="194"/>
      <c r="K369" s="195"/>
      <c r="L369" s="333"/>
      <c r="M369" s="370"/>
      <c r="N369" s="346"/>
      <c r="O369" s="357"/>
      <c r="P369" s="171" t="s">
        <v>378</v>
      </c>
      <c r="Q369" s="171">
        <v>290</v>
      </c>
      <c r="R369" s="171" t="s">
        <v>452</v>
      </c>
      <c r="S369" s="171" t="s">
        <v>519</v>
      </c>
      <c r="T369" s="171" t="s">
        <v>91</v>
      </c>
      <c r="U369" s="171" t="str">
        <f t="shared" si="64"/>
        <v>4.2.6 Entrega de Elementos de Protección Personal - EPP, se verifica con contratista y subcontratistas</v>
      </c>
      <c r="V369" s="171">
        <f t="shared" si="65"/>
        <v>2.5</v>
      </c>
      <c r="W369" s="171">
        <f t="shared" si="68"/>
        <v>0</v>
      </c>
      <c r="X369" s="171"/>
      <c r="Y369" s="184" t="str">
        <f t="shared" si="66"/>
        <v/>
      </c>
      <c r="Z369" s="171"/>
      <c r="AA369" s="171"/>
      <c r="AB369" s="171"/>
      <c r="AC369" s="171" t="str">
        <f t="shared" si="67"/>
        <v/>
      </c>
      <c r="AD369" s="171" t="str">
        <f t="shared" si="61"/>
        <v/>
      </c>
      <c r="AE369" s="171" t="str">
        <f t="shared" si="62"/>
        <v/>
      </c>
      <c r="AF369" s="171" t="str">
        <f t="shared" si="63"/>
        <v/>
      </c>
      <c r="AG369" s="173" t="str">
        <f>+IFERROR(VLOOKUP(Q369,'Plan de Acción'!A:M,8,0),"")</f>
        <v/>
      </c>
    </row>
    <row r="370" spans="1:35" ht="32.25" hidden="1" customHeight="1" x14ac:dyDescent="0.25">
      <c r="A370" s="336"/>
      <c r="B370" s="326" t="s">
        <v>102</v>
      </c>
      <c r="C370" s="328" t="s">
        <v>67</v>
      </c>
      <c r="D370" s="25" t="s">
        <v>65</v>
      </c>
      <c r="E370" s="223"/>
      <c r="F370" s="44">
        <v>5</v>
      </c>
      <c r="G370" s="330">
        <v>10</v>
      </c>
      <c r="H370" s="202"/>
      <c r="I370" s="203"/>
      <c r="J370" s="203"/>
      <c r="K370" s="204"/>
      <c r="L370" s="332">
        <f>+COUNTA(J370:J371,H370:H371)*5</f>
        <v>0</v>
      </c>
      <c r="M370" s="344">
        <f>L370/G370</f>
        <v>0</v>
      </c>
      <c r="N370" s="344">
        <f>L370/G370</f>
        <v>0</v>
      </c>
      <c r="O370" s="357"/>
      <c r="P370" s="171" t="s">
        <v>384</v>
      </c>
      <c r="Q370" s="171">
        <v>291</v>
      </c>
      <c r="R370" s="171" t="s">
        <v>452</v>
      </c>
      <c r="S370" s="171" t="s">
        <v>520</v>
      </c>
      <c r="T370" s="171" t="s">
        <v>472</v>
      </c>
      <c r="U370" s="171" t="str">
        <f t="shared" si="64"/>
        <v>5.1.1 Se cuenta con el Plan de Prevención y Prevención ante Emergencias</v>
      </c>
      <c r="V370" s="171">
        <f t="shared" si="65"/>
        <v>5</v>
      </c>
      <c r="W370" s="171">
        <f t="shared" si="68"/>
        <v>0</v>
      </c>
      <c r="X370" s="171"/>
      <c r="Y370" s="184" t="str">
        <f t="shared" si="66"/>
        <v/>
      </c>
      <c r="Z370" s="171"/>
      <c r="AA370" s="171"/>
      <c r="AB370" s="171"/>
      <c r="AC370" s="171" t="str">
        <f t="shared" si="67"/>
        <v/>
      </c>
      <c r="AD370" s="171" t="str">
        <f t="shared" si="61"/>
        <v/>
      </c>
      <c r="AE370" s="171" t="str">
        <f t="shared" si="62"/>
        <v/>
      </c>
      <c r="AF370" s="171" t="str">
        <f t="shared" si="63"/>
        <v/>
      </c>
      <c r="AG370" s="173" t="str">
        <f>+IFERROR(VLOOKUP(Q370,'Plan de Acción'!A:M,8,0),"")</f>
        <v/>
      </c>
    </row>
    <row r="371" spans="1:35" ht="30" hidden="1" customHeight="1" thickBot="1" x14ac:dyDescent="0.3">
      <c r="A371" s="337"/>
      <c r="B371" s="327"/>
      <c r="C371" s="329"/>
      <c r="D371" s="32" t="s">
        <v>66</v>
      </c>
      <c r="E371" s="233"/>
      <c r="F371" s="45">
        <v>5</v>
      </c>
      <c r="G371" s="331"/>
      <c r="H371" s="208"/>
      <c r="I371" s="209"/>
      <c r="J371" s="211"/>
      <c r="K371" s="210"/>
      <c r="L371" s="333"/>
      <c r="M371" s="346"/>
      <c r="N371" s="346"/>
      <c r="O371" s="358"/>
      <c r="P371" s="171" t="s">
        <v>389</v>
      </c>
      <c r="Q371" s="171">
        <v>292</v>
      </c>
      <c r="R371" s="171" t="s">
        <v>452</v>
      </c>
      <c r="S371" s="171" t="s">
        <v>520</v>
      </c>
      <c r="T371" s="171" t="s">
        <v>472</v>
      </c>
      <c r="U371" s="171" t="str">
        <f t="shared" si="64"/>
        <v>5.1.2 Brigada de prevención, conformada y dotada</v>
      </c>
      <c r="V371" s="171">
        <f t="shared" si="65"/>
        <v>5</v>
      </c>
      <c r="W371" s="171">
        <f t="shared" si="68"/>
        <v>0</v>
      </c>
      <c r="X371" s="176">
        <f>+SUM(W342:W371)/SUM(V342:V371)</f>
        <v>0</v>
      </c>
      <c r="Y371" s="184" t="str">
        <f t="shared" si="66"/>
        <v/>
      </c>
      <c r="Z371" s="176">
        <f>+IF(SUM(W342:W371)/SUM(V342:V371)&lt;=60%,SUM(W342:W371)/SUM(V342:V371),"-")</f>
        <v>0</v>
      </c>
      <c r="AA371" s="176" t="str">
        <f>+IF(SUM(W342:W371)/SUM(V342:V371)&gt;85%,SUM(W342:W371)/SUM(V342:V371),"-")</f>
        <v>-</v>
      </c>
      <c r="AB371" s="176" t="str">
        <f>+IF(AND(Z371="-",AA371="-"),SUM(W342:W371)/SUM(V342:V371),"-")</f>
        <v>-</v>
      </c>
      <c r="AC371" s="171" t="str">
        <f t="shared" si="67"/>
        <v/>
      </c>
      <c r="AD371" s="171" t="str">
        <f t="shared" si="61"/>
        <v/>
      </c>
      <c r="AE371" s="171" t="str">
        <f t="shared" si="62"/>
        <v/>
      </c>
      <c r="AF371" s="171" t="str">
        <f t="shared" si="63"/>
        <v/>
      </c>
      <c r="AG371" s="173" t="str">
        <f>+IFERROR(VLOOKUP(Q371,'Plan de Acción'!A:M,8,0),"")</f>
        <v/>
      </c>
    </row>
    <row r="372" spans="1:35" ht="15" hidden="1" customHeight="1" x14ac:dyDescent="0.25">
      <c r="A372" s="338" t="s">
        <v>107</v>
      </c>
      <c r="B372" s="347" t="s">
        <v>103</v>
      </c>
      <c r="C372" s="350" t="s">
        <v>72</v>
      </c>
      <c r="D372" s="18" t="s">
        <v>68</v>
      </c>
      <c r="E372" s="230"/>
      <c r="F372" s="41">
        <v>1.25</v>
      </c>
      <c r="G372" s="276">
        <v>5</v>
      </c>
      <c r="H372" s="201"/>
      <c r="I372" s="188"/>
      <c r="J372" s="188"/>
      <c r="K372" s="189"/>
      <c r="L372" s="310">
        <f>+COUNTA(J372:J375,H372:H375)*1.25</f>
        <v>0</v>
      </c>
      <c r="M372" s="344">
        <f>L372/G372</f>
        <v>0</v>
      </c>
      <c r="N372" s="344">
        <f>L372/G372</f>
        <v>0</v>
      </c>
      <c r="O372" s="290">
        <f>L372/G372</f>
        <v>0</v>
      </c>
      <c r="P372" s="171" t="s">
        <v>397</v>
      </c>
      <c r="Q372" s="171">
        <v>293</v>
      </c>
      <c r="R372" s="171" t="s">
        <v>453</v>
      </c>
      <c r="S372" s="171" t="s">
        <v>521</v>
      </c>
      <c r="T372" s="171" t="s">
        <v>473</v>
      </c>
      <c r="U372" s="171" t="str">
        <f t="shared" si="64"/>
        <v>6.1.1 Indicadores de Estructura, Proceso y Resultado</v>
      </c>
      <c r="V372" s="171">
        <f t="shared" si="65"/>
        <v>1.25</v>
      </c>
      <c r="W372" s="171">
        <f t="shared" si="68"/>
        <v>0</v>
      </c>
      <c r="X372" s="171"/>
      <c r="Y372" s="184" t="str">
        <f t="shared" si="66"/>
        <v/>
      </c>
      <c r="Z372" s="171"/>
      <c r="AA372" s="171"/>
      <c r="AB372" s="171"/>
      <c r="AC372" s="171" t="str">
        <f t="shared" si="67"/>
        <v/>
      </c>
      <c r="AD372" s="171" t="str">
        <f t="shared" si="61"/>
        <v/>
      </c>
      <c r="AE372" s="171" t="str">
        <f t="shared" si="62"/>
        <v/>
      </c>
      <c r="AF372" s="171" t="str">
        <f t="shared" si="63"/>
        <v/>
      </c>
      <c r="AG372" s="173" t="str">
        <f>+IFERROR(VLOOKUP(Q372,'Plan de Acción'!A:M,8,0),"")</f>
        <v/>
      </c>
    </row>
    <row r="373" spans="1:35" ht="15" hidden="1" customHeight="1" x14ac:dyDescent="0.25">
      <c r="A373" s="339"/>
      <c r="B373" s="348"/>
      <c r="C373" s="351"/>
      <c r="D373" s="4" t="s">
        <v>69</v>
      </c>
      <c r="E373" s="219"/>
      <c r="F373" s="42">
        <v>1.25</v>
      </c>
      <c r="G373" s="277"/>
      <c r="H373" s="199"/>
      <c r="I373" s="191"/>
      <c r="J373" s="191"/>
      <c r="K373" s="192"/>
      <c r="L373" s="311"/>
      <c r="M373" s="345"/>
      <c r="N373" s="345"/>
      <c r="O373" s="291"/>
      <c r="P373" s="171" t="s">
        <v>402</v>
      </c>
      <c r="Q373" s="171">
        <v>294</v>
      </c>
      <c r="R373" s="171" t="s">
        <v>453</v>
      </c>
      <c r="S373" s="171" t="s">
        <v>521</v>
      </c>
      <c r="T373" s="171" t="s">
        <v>473</v>
      </c>
      <c r="U373" s="171" t="str">
        <f t="shared" si="64"/>
        <v>6,1.2 La Empresa realiza auditoría por lo menos una vez al año</v>
      </c>
      <c r="V373" s="171">
        <f t="shared" si="65"/>
        <v>1.25</v>
      </c>
      <c r="W373" s="171">
        <f t="shared" si="68"/>
        <v>0</v>
      </c>
      <c r="X373" s="171"/>
      <c r="Y373" s="184" t="str">
        <f t="shared" si="66"/>
        <v/>
      </c>
      <c r="Z373" s="171"/>
      <c r="AA373" s="171"/>
      <c r="AB373" s="171"/>
      <c r="AC373" s="171" t="str">
        <f t="shared" si="67"/>
        <v/>
      </c>
      <c r="AD373" s="171" t="str">
        <f t="shared" si="61"/>
        <v/>
      </c>
      <c r="AE373" s="171" t="str">
        <f t="shared" si="62"/>
        <v/>
      </c>
      <c r="AF373" s="171" t="str">
        <f t="shared" si="63"/>
        <v/>
      </c>
      <c r="AG373" s="173" t="str">
        <f>+IFERROR(VLOOKUP(Q373,'Plan de Acción'!A:M,8,0),"")</f>
        <v/>
      </c>
    </row>
    <row r="374" spans="1:35" ht="30" hidden="1" x14ac:dyDescent="0.25">
      <c r="A374" s="339"/>
      <c r="B374" s="348"/>
      <c r="C374" s="351"/>
      <c r="D374" s="4" t="s">
        <v>70</v>
      </c>
      <c r="E374" s="219"/>
      <c r="F374" s="42">
        <v>1.25</v>
      </c>
      <c r="G374" s="277"/>
      <c r="H374" s="199"/>
      <c r="I374" s="191"/>
      <c r="J374" s="191"/>
      <c r="K374" s="192"/>
      <c r="L374" s="311"/>
      <c r="M374" s="345"/>
      <c r="N374" s="345"/>
      <c r="O374" s="291"/>
      <c r="P374" s="171" t="s">
        <v>407</v>
      </c>
      <c r="Q374" s="171">
        <v>295</v>
      </c>
      <c r="R374" s="171" t="s">
        <v>453</v>
      </c>
      <c r="S374" s="171" t="s">
        <v>521</v>
      </c>
      <c r="T374" s="171" t="s">
        <v>473</v>
      </c>
      <c r="U374" s="171" t="str">
        <f t="shared" si="64"/>
        <v>6.1.3 Revisión anual por la Alta Dirección, resultados y alcance de la auditoría</v>
      </c>
      <c r="V374" s="171">
        <f t="shared" si="65"/>
        <v>1.25</v>
      </c>
      <c r="W374" s="171">
        <f t="shared" si="68"/>
        <v>0</v>
      </c>
      <c r="X374" s="171"/>
      <c r="Y374" s="184" t="str">
        <f t="shared" si="66"/>
        <v/>
      </c>
      <c r="Z374" s="171"/>
      <c r="AA374" s="171"/>
      <c r="AB374" s="171"/>
      <c r="AC374" s="171" t="str">
        <f t="shared" si="67"/>
        <v/>
      </c>
      <c r="AD374" s="171" t="str">
        <f t="shared" si="61"/>
        <v/>
      </c>
      <c r="AE374" s="171" t="str">
        <f t="shared" si="62"/>
        <v/>
      </c>
      <c r="AF374" s="171" t="str">
        <f t="shared" si="63"/>
        <v/>
      </c>
      <c r="AG374" s="173" t="str">
        <f>+IFERROR(VLOOKUP(Q374,'Plan de Acción'!A:M,8,0),"")</f>
        <v/>
      </c>
    </row>
    <row r="375" spans="1:35" ht="15.75" hidden="1" customHeight="1" thickBot="1" x14ac:dyDescent="0.3">
      <c r="A375" s="340"/>
      <c r="B375" s="349"/>
      <c r="C375" s="352"/>
      <c r="D375" s="19" t="s">
        <v>71</v>
      </c>
      <c r="E375" s="232"/>
      <c r="F375" s="43">
        <v>1.25</v>
      </c>
      <c r="G375" s="278"/>
      <c r="H375" s="200"/>
      <c r="I375" s="194"/>
      <c r="J375" s="194"/>
      <c r="K375" s="195"/>
      <c r="L375" s="312"/>
      <c r="M375" s="346"/>
      <c r="N375" s="346"/>
      <c r="O375" s="292"/>
      <c r="P375" s="171" t="s">
        <v>411</v>
      </c>
      <c r="Q375" s="171">
        <v>296</v>
      </c>
      <c r="R375" s="171" t="s">
        <v>453</v>
      </c>
      <c r="S375" s="171" t="s">
        <v>521</v>
      </c>
      <c r="T375" s="171" t="s">
        <v>473</v>
      </c>
      <c r="U375" s="171" t="str">
        <f t="shared" si="64"/>
        <v>6.1.4 Planificación Auditorías con el COPASST</v>
      </c>
      <c r="V375" s="171">
        <f t="shared" si="65"/>
        <v>1.25</v>
      </c>
      <c r="W375" s="171">
        <f t="shared" si="68"/>
        <v>0</v>
      </c>
      <c r="X375" s="176">
        <f>+SUM(W372:W375)/SUM(V372:V375)</f>
        <v>0</v>
      </c>
      <c r="Y375" s="184" t="str">
        <f t="shared" si="66"/>
        <v/>
      </c>
      <c r="Z375" s="176">
        <f>+IF(SUM(W372:W375)/SUM(V372:V375)&lt;=60%,SUM(W372:W375)/SUM(V372:V375),"-")</f>
        <v>0</v>
      </c>
      <c r="AA375" s="176" t="str">
        <f>+IF(SUM(W372:W375)/SUM(V372:V375)&gt;85%,SUM(W372:W375)/SUM(V372:V375),"-")</f>
        <v>-</v>
      </c>
      <c r="AB375" s="176" t="str">
        <f>+IF(AND(Z375="-",AA375="-"),SUM(W372:W375)/SUM(V372:V375),"-")</f>
        <v>-</v>
      </c>
      <c r="AC375" s="171" t="str">
        <f t="shared" si="67"/>
        <v/>
      </c>
      <c r="AD375" s="171" t="str">
        <f t="shared" si="61"/>
        <v/>
      </c>
      <c r="AE375" s="171" t="str">
        <f t="shared" si="62"/>
        <v/>
      </c>
      <c r="AF375" s="171" t="str">
        <f t="shared" si="63"/>
        <v/>
      </c>
      <c r="AG375" s="173" t="str">
        <f>+IFERROR(VLOOKUP(Q375,'Plan de Acción'!A:M,8,0),"")</f>
        <v/>
      </c>
    </row>
    <row r="376" spans="1:35" ht="30" hidden="1" x14ac:dyDescent="0.25">
      <c r="A376" s="293" t="s">
        <v>108</v>
      </c>
      <c r="B376" s="296" t="s">
        <v>104</v>
      </c>
      <c r="C376" s="299" t="s">
        <v>84</v>
      </c>
      <c r="D376" s="18" t="s">
        <v>73</v>
      </c>
      <c r="E376" s="230"/>
      <c r="F376" s="135">
        <v>2.5</v>
      </c>
      <c r="G376" s="330">
        <v>10</v>
      </c>
      <c r="H376" s="201"/>
      <c r="I376" s="188"/>
      <c r="J376" s="188"/>
      <c r="K376" s="189"/>
      <c r="L376" s="341">
        <f>+COUNTA(J376:J379,H376:H379)*2.5</f>
        <v>0</v>
      </c>
      <c r="M376" s="344">
        <f>L376/G376</f>
        <v>0</v>
      </c>
      <c r="N376" s="344">
        <f>L376/G376</f>
        <v>0</v>
      </c>
      <c r="O376" s="290">
        <f>L376/G376</f>
        <v>0</v>
      </c>
      <c r="P376" s="171" t="s">
        <v>418</v>
      </c>
      <c r="Q376" s="171">
        <v>297</v>
      </c>
      <c r="R376" s="171" t="s">
        <v>454</v>
      </c>
      <c r="S376" s="171" t="s">
        <v>522</v>
      </c>
      <c r="T376" s="171" t="s">
        <v>84</v>
      </c>
      <c r="U376" s="171" t="str">
        <f t="shared" si="64"/>
        <v>7.1.1 Definir acciones de Promoción y Prevención con base en resultados del SG SST</v>
      </c>
      <c r="V376" s="171">
        <f t="shared" si="65"/>
        <v>2.5</v>
      </c>
      <c r="W376" s="171">
        <f t="shared" si="68"/>
        <v>0</v>
      </c>
      <c r="X376" s="171"/>
      <c r="Y376" s="184" t="str">
        <f t="shared" si="66"/>
        <v/>
      </c>
      <c r="Z376" s="171"/>
      <c r="AA376" s="171"/>
      <c r="AB376" s="171"/>
      <c r="AC376" s="171" t="str">
        <f t="shared" si="67"/>
        <v/>
      </c>
      <c r="AD376" s="171" t="str">
        <f t="shared" si="61"/>
        <v/>
      </c>
      <c r="AE376" s="171" t="str">
        <f t="shared" si="62"/>
        <v/>
      </c>
      <c r="AF376" s="171" t="str">
        <f t="shared" si="63"/>
        <v/>
      </c>
      <c r="AG376" s="173" t="str">
        <f>+IFERROR(VLOOKUP(Q376,'Plan de Acción'!A:M,8,0),"")</f>
        <v/>
      </c>
    </row>
    <row r="377" spans="1:35" ht="15" hidden="1" customHeight="1" x14ac:dyDescent="0.25">
      <c r="A377" s="294"/>
      <c r="B377" s="297"/>
      <c r="C377" s="274"/>
      <c r="D377" s="4" t="s">
        <v>74</v>
      </c>
      <c r="E377" s="219"/>
      <c r="F377" s="136">
        <v>2.5</v>
      </c>
      <c r="G377" s="334"/>
      <c r="H377" s="199"/>
      <c r="I377" s="191"/>
      <c r="J377" s="191"/>
      <c r="K377" s="192"/>
      <c r="L377" s="342"/>
      <c r="M377" s="345"/>
      <c r="N377" s="345"/>
      <c r="O377" s="291"/>
      <c r="P377" s="171" t="s">
        <v>423</v>
      </c>
      <c r="Q377" s="171">
        <v>298</v>
      </c>
      <c r="R377" s="171" t="s">
        <v>454</v>
      </c>
      <c r="S377" s="171" t="s">
        <v>522</v>
      </c>
      <c r="T377" s="171" t="s">
        <v>84</v>
      </c>
      <c r="U377" s="171" t="str">
        <f t="shared" si="64"/>
        <v>7.1.2 Toma de Medidas Correctivas, Preventivas y De Mejora</v>
      </c>
      <c r="V377" s="171">
        <f t="shared" si="65"/>
        <v>2.5</v>
      </c>
      <c r="W377" s="171">
        <f t="shared" si="68"/>
        <v>0</v>
      </c>
      <c r="X377" s="171"/>
      <c r="Y377" s="184" t="str">
        <f t="shared" si="66"/>
        <v/>
      </c>
      <c r="Z377" s="171"/>
      <c r="AA377" s="171"/>
      <c r="AB377" s="171"/>
      <c r="AC377" s="171" t="str">
        <f t="shared" si="67"/>
        <v/>
      </c>
      <c r="AD377" s="171" t="str">
        <f t="shared" si="61"/>
        <v/>
      </c>
      <c r="AE377" s="171" t="str">
        <f t="shared" si="62"/>
        <v/>
      </c>
      <c r="AF377" s="171" t="str">
        <f t="shared" si="63"/>
        <v/>
      </c>
      <c r="AG377" s="173" t="str">
        <f>+IFERROR(VLOOKUP(Q377,'Plan de Acción'!A:M,8,0),"")</f>
        <v/>
      </c>
    </row>
    <row r="378" spans="1:35" ht="45" hidden="1" x14ac:dyDescent="0.25">
      <c r="A378" s="294"/>
      <c r="B378" s="297"/>
      <c r="C378" s="274"/>
      <c r="D378" s="4" t="s">
        <v>75</v>
      </c>
      <c r="E378" s="219"/>
      <c r="F378" s="136">
        <v>2.5</v>
      </c>
      <c r="G378" s="334"/>
      <c r="H378" s="199"/>
      <c r="I378" s="191"/>
      <c r="J378" s="191"/>
      <c r="K378" s="192"/>
      <c r="L378" s="342"/>
      <c r="M378" s="345"/>
      <c r="N378" s="345"/>
      <c r="O378" s="291"/>
      <c r="P378" s="171" t="s">
        <v>428</v>
      </c>
      <c r="Q378" s="171">
        <v>299</v>
      </c>
      <c r="R378" s="171" t="s">
        <v>454</v>
      </c>
      <c r="S378" s="171" t="s">
        <v>522</v>
      </c>
      <c r="T378" s="171" t="s">
        <v>84</v>
      </c>
      <c r="U378" s="171" t="str">
        <f t="shared" si="64"/>
        <v>7.1.3 Ejecución de Acciones Correctivas, Preventivas y De Mejora de la Investigación de Incidentes, Accidentes de Trabajo y Enfermedad Laboral</v>
      </c>
      <c r="V378" s="171">
        <f t="shared" si="65"/>
        <v>2.5</v>
      </c>
      <c r="W378" s="171">
        <f t="shared" si="68"/>
        <v>0</v>
      </c>
      <c r="X378" s="171"/>
      <c r="Y378" s="184" t="str">
        <f t="shared" si="66"/>
        <v/>
      </c>
      <c r="Z378" s="171"/>
      <c r="AA378" s="171"/>
      <c r="AB378" s="171"/>
      <c r="AC378" s="171" t="str">
        <f t="shared" si="67"/>
        <v/>
      </c>
      <c r="AD378" s="171" t="str">
        <f t="shared" si="61"/>
        <v/>
      </c>
      <c r="AE378" s="171" t="str">
        <f t="shared" si="62"/>
        <v/>
      </c>
      <c r="AF378" s="171" t="str">
        <f t="shared" si="63"/>
        <v/>
      </c>
      <c r="AG378" s="173" t="str">
        <f>+IFERROR(VLOOKUP(Q378,'Plan de Acción'!A:M,8,0),"")</f>
        <v/>
      </c>
    </row>
    <row r="379" spans="1:35" ht="30.75" hidden="1" thickBot="1" x14ac:dyDescent="0.3">
      <c r="A379" s="295"/>
      <c r="B379" s="298"/>
      <c r="C379" s="275"/>
      <c r="D379" s="19" t="s">
        <v>76</v>
      </c>
      <c r="E379" s="232"/>
      <c r="F379" s="137">
        <v>2.5</v>
      </c>
      <c r="G379" s="331"/>
      <c r="H379" s="200"/>
      <c r="I379" s="194"/>
      <c r="J379" s="194"/>
      <c r="K379" s="195"/>
      <c r="L379" s="343"/>
      <c r="M379" s="346"/>
      <c r="N379" s="346"/>
      <c r="O379" s="292"/>
      <c r="P379" s="171" t="s">
        <v>433</v>
      </c>
      <c r="Q379" s="171">
        <v>300</v>
      </c>
      <c r="R379" s="171" t="s">
        <v>454</v>
      </c>
      <c r="S379" s="171" t="s">
        <v>522</v>
      </c>
      <c r="T379" s="171" t="s">
        <v>84</v>
      </c>
      <c r="U379" s="171" t="str">
        <f t="shared" si="64"/>
        <v>7.1.4 Implementar medidas y acciones correctivas de autoridades y ARL</v>
      </c>
      <c r="V379" s="171">
        <f t="shared" si="65"/>
        <v>2.5</v>
      </c>
      <c r="W379" s="171">
        <f t="shared" si="68"/>
        <v>0</v>
      </c>
      <c r="X379" s="176">
        <f>+SUM(W376:W379)/SUM(V376:V379)</f>
        <v>0</v>
      </c>
      <c r="Y379" s="184" t="str">
        <f t="shared" si="66"/>
        <v/>
      </c>
      <c r="Z379" s="176">
        <f>+IF(SUM(W376:W379)/SUM(V376:V379)&lt;=60%,SUM(W376:W379)/SUM(V376:V379),"-")</f>
        <v>0</v>
      </c>
      <c r="AA379" s="176" t="str">
        <f>+IF(SUM(W376:W379)/SUM(V376:V379)&gt;85%,SUM(W376:W379)/SUM(V376:V379),"-")</f>
        <v>-</v>
      </c>
      <c r="AB379" s="176" t="str">
        <f>+IF(AND(Z379="-",AA379="-"),SUM(W376:W379)/SUM(V376:V379),"-")</f>
        <v>-</v>
      </c>
      <c r="AC379" s="171" t="str">
        <f t="shared" si="67"/>
        <v/>
      </c>
      <c r="AD379" s="171" t="str">
        <f t="shared" si="61"/>
        <v/>
      </c>
      <c r="AE379" s="171" t="str">
        <f t="shared" si="62"/>
        <v/>
      </c>
      <c r="AF379" s="171" t="str">
        <f t="shared" si="63"/>
        <v/>
      </c>
      <c r="AG379" s="173" t="str">
        <f>+IFERROR(VLOOKUP(Q379,'Plan de Acción'!A:M,8,0),"")</f>
        <v/>
      </c>
    </row>
    <row r="380" spans="1:35" ht="21.75" hidden="1" customHeight="1" thickBot="1" x14ac:dyDescent="0.4">
      <c r="A380" s="259" t="s">
        <v>93</v>
      </c>
      <c r="B380" s="260"/>
      <c r="C380" s="260"/>
      <c r="D380" s="238"/>
      <c r="E380" s="122"/>
      <c r="F380" s="123"/>
      <c r="G380" s="149">
        <f>SUM(G320:G379)</f>
        <v>100</v>
      </c>
      <c r="H380" s="261" t="s">
        <v>92</v>
      </c>
      <c r="I380" s="262"/>
      <c r="J380" s="262"/>
      <c r="K380" s="263"/>
      <c r="L380" s="20">
        <f>SUM(L320:L379)</f>
        <v>0</v>
      </c>
      <c r="M380" s="177">
        <f>L380/G380</f>
        <v>0</v>
      </c>
      <c r="P380" s="171"/>
      <c r="Q380" s="171"/>
      <c r="R380" s="171"/>
      <c r="S380" s="171"/>
      <c r="T380" s="171"/>
      <c r="U380" s="171"/>
      <c r="V380" s="171"/>
      <c r="W380" s="171"/>
      <c r="X380" s="171"/>
      <c r="Y380" s="184" t="str">
        <f t="shared" si="66"/>
        <v/>
      </c>
      <c r="Z380" s="171"/>
      <c r="AA380" s="171"/>
      <c r="AB380" s="171"/>
      <c r="AC380" s="171" t="s">
        <v>495</v>
      </c>
      <c r="AD380" s="171" t="s">
        <v>495</v>
      </c>
      <c r="AE380" s="171" t="s">
        <v>495</v>
      </c>
      <c r="AF380" s="171" t="s">
        <v>495</v>
      </c>
      <c r="AG380" s="173" t="str">
        <f>+IFERROR(VLOOKUP(Q380,'Plan de Acción'!A:M,8,0),"")</f>
        <v/>
      </c>
    </row>
    <row r="381" spans="1:35" ht="33.75" hidden="1" customHeight="1" thickBot="1" x14ac:dyDescent="0.35">
      <c r="A381" s="129"/>
      <c r="B381" s="130"/>
      <c r="C381" s="130"/>
      <c r="D381" s="131"/>
      <c r="E381" s="132"/>
      <c r="F381" s="132"/>
      <c r="G381" s="133"/>
      <c r="H381" s="134"/>
      <c r="I381" s="134"/>
      <c r="J381" s="134"/>
      <c r="K381" s="134"/>
      <c r="L381" s="178" t="str">
        <f>IF(L380=0,"",+IF(L380/G380&lt;=60%,"Critica",IF(L380/G380&gt;85%,"Aceptable","Moderadamente Aceptable")))</f>
        <v/>
      </c>
      <c r="M381" s="179"/>
      <c r="N381" s="179"/>
      <c r="O381" s="179"/>
      <c r="P381" s="171"/>
      <c r="Q381" s="185" t="s">
        <v>438</v>
      </c>
      <c r="R381" s="171"/>
      <c r="S381" s="171"/>
      <c r="T381" s="171"/>
      <c r="U381" s="171"/>
      <c r="V381" s="171"/>
      <c r="W381" s="171"/>
      <c r="X381" s="171"/>
      <c r="Y381" s="172"/>
      <c r="Z381" s="171"/>
      <c r="AA381" s="171"/>
      <c r="AB381" s="171"/>
      <c r="AC381" s="171"/>
      <c r="AD381" s="171"/>
      <c r="AE381" s="171"/>
      <c r="AF381" s="171"/>
      <c r="AG381" s="173" t="str">
        <f>+IFERROR(VLOOKUP(Q381,'Plan de Acción'!A:M,8,0),"")</f>
        <v/>
      </c>
    </row>
    <row r="382" spans="1:35" hidden="1" x14ac:dyDescent="0.25">
      <c r="A382" s="300" t="s">
        <v>94</v>
      </c>
      <c r="B382" s="301"/>
      <c r="C382" s="301"/>
      <c r="D382" s="301"/>
      <c r="E382" s="301"/>
      <c r="F382" s="301"/>
      <c r="G382" s="301"/>
      <c r="H382" s="301"/>
      <c r="I382" s="301"/>
      <c r="J382" s="301"/>
      <c r="K382" s="301"/>
      <c r="L382" s="302"/>
      <c r="P382" s="171"/>
      <c r="Q382" s="171"/>
      <c r="R382" s="171"/>
      <c r="S382" s="171"/>
      <c r="T382" s="171"/>
      <c r="U382" s="171"/>
      <c r="V382" s="171"/>
      <c r="W382" s="171"/>
      <c r="X382" s="171"/>
      <c r="Y382" s="172"/>
      <c r="Z382" s="171"/>
      <c r="AA382" s="171"/>
      <c r="AB382" s="171"/>
      <c r="AC382" s="171"/>
      <c r="AD382" s="171"/>
      <c r="AE382" s="171"/>
      <c r="AF382" s="171"/>
      <c r="AG382" s="173" t="str">
        <f>+IFERROR(VLOOKUP(Q382,'Plan de Acción'!A:M,8,0),"")</f>
        <v/>
      </c>
    </row>
    <row r="383" spans="1:35" ht="18" hidden="1" customHeight="1" thickBot="1" x14ac:dyDescent="0.3">
      <c r="A383" s="303" t="s">
        <v>95</v>
      </c>
      <c r="B383" s="304"/>
      <c r="C383" s="304"/>
      <c r="D383" s="304"/>
      <c r="E383" s="304"/>
      <c r="F383" s="304"/>
      <c r="G383" s="304"/>
      <c r="H383" s="304"/>
      <c r="I383" s="304"/>
      <c r="J383" s="304"/>
      <c r="K383" s="304"/>
      <c r="L383" s="305"/>
      <c r="P383" s="171"/>
      <c r="Q383" s="171"/>
      <c r="R383" s="171"/>
      <c r="S383" s="171"/>
      <c r="T383" s="171"/>
      <c r="U383" s="171"/>
      <c r="V383" s="171"/>
      <c r="W383" s="171"/>
      <c r="X383" s="171"/>
      <c r="Y383" s="172"/>
      <c r="Z383" s="171"/>
      <c r="AA383" s="171"/>
      <c r="AB383" s="171"/>
      <c r="AC383" s="171"/>
      <c r="AD383" s="171"/>
      <c r="AE383" s="171"/>
      <c r="AF383" s="171"/>
      <c r="AG383" s="173" t="str">
        <f>+IFERROR(VLOOKUP(Q383,'Plan de Acción'!A:M,8,0),"")</f>
        <v/>
      </c>
    </row>
    <row r="384" spans="1:35" s="24" customFormat="1" ht="59.25" hidden="1" customHeight="1" thickBot="1" x14ac:dyDescent="0.3">
      <c r="A384" s="21" t="s">
        <v>96</v>
      </c>
      <c r="B384" s="22"/>
      <c r="C384" s="22"/>
      <c r="D384" s="23"/>
      <c r="E384" s="22"/>
      <c r="F384" s="21"/>
      <c r="G384" s="22" t="s">
        <v>97</v>
      </c>
      <c r="H384" s="36"/>
      <c r="I384" s="22"/>
      <c r="J384" s="22"/>
      <c r="K384" s="22"/>
      <c r="L384" s="180"/>
      <c r="M384" s="181"/>
      <c r="N384" s="181"/>
      <c r="O384" s="181"/>
      <c r="P384" s="182"/>
      <c r="Q384" s="182"/>
      <c r="R384" s="182"/>
      <c r="S384" s="182"/>
      <c r="T384" s="182"/>
      <c r="U384" s="182"/>
      <c r="V384" s="171"/>
      <c r="W384" s="171"/>
      <c r="X384" s="171"/>
      <c r="Y384" s="172"/>
      <c r="Z384" s="182"/>
      <c r="AA384" s="182"/>
      <c r="AB384" s="182"/>
      <c r="AC384" s="171"/>
      <c r="AD384" s="171"/>
      <c r="AE384" s="171"/>
      <c r="AF384" s="171"/>
      <c r="AG384" s="173" t="str">
        <f>+IFERROR(VLOOKUP(Q384,'Plan de Acción'!A:M,8,0),"")</f>
        <v/>
      </c>
      <c r="AH384" s="181"/>
      <c r="AI384" s="181"/>
    </row>
  </sheetData>
  <mergeCells count="440">
    <mergeCell ref="O33:O62"/>
    <mergeCell ref="M33:M41"/>
    <mergeCell ref="A73:L73"/>
    <mergeCell ref="A74:L74"/>
    <mergeCell ref="N63:N66"/>
    <mergeCell ref="O63:O66"/>
    <mergeCell ref="A67:A70"/>
    <mergeCell ref="B67:B70"/>
    <mergeCell ref="C67:C70"/>
    <mergeCell ref="G67:G70"/>
    <mergeCell ref="L67:L70"/>
    <mergeCell ref="M67:M70"/>
    <mergeCell ref="N67:N70"/>
    <mergeCell ref="O67:O70"/>
    <mergeCell ref="A63:A66"/>
    <mergeCell ref="B63:B66"/>
    <mergeCell ref="C63:C66"/>
    <mergeCell ref="G63:G66"/>
    <mergeCell ref="A71:C71"/>
    <mergeCell ref="H71:K71"/>
    <mergeCell ref="L63:L66"/>
    <mergeCell ref="M63:M66"/>
    <mergeCell ref="M42:M44"/>
    <mergeCell ref="C45:C50"/>
    <mergeCell ref="M45:M50"/>
    <mergeCell ref="N61:N62"/>
    <mergeCell ref="M51:M54"/>
    <mergeCell ref="N51:N60"/>
    <mergeCell ref="C55:C60"/>
    <mergeCell ref="G55:G60"/>
    <mergeCell ref="M55:M60"/>
    <mergeCell ref="C61:C62"/>
    <mergeCell ref="G61:G62"/>
    <mergeCell ref="L61:L62"/>
    <mergeCell ref="M61:M62"/>
    <mergeCell ref="N33:N50"/>
    <mergeCell ref="A33:A62"/>
    <mergeCell ref="B33:B50"/>
    <mergeCell ref="C33:C41"/>
    <mergeCell ref="G33:G41"/>
    <mergeCell ref="L33:L41"/>
    <mergeCell ref="B51:B60"/>
    <mergeCell ref="C51:C54"/>
    <mergeCell ref="G51:G54"/>
    <mergeCell ref="L51:L54"/>
    <mergeCell ref="L55:L60"/>
    <mergeCell ref="C42:C44"/>
    <mergeCell ref="G42:G44"/>
    <mergeCell ref="L42:L44"/>
    <mergeCell ref="B61:B62"/>
    <mergeCell ref="G45:G50"/>
    <mergeCell ref="L45:L50"/>
    <mergeCell ref="A11:A32"/>
    <mergeCell ref="B11:B21"/>
    <mergeCell ref="C11:C18"/>
    <mergeCell ref="G11:G18"/>
    <mergeCell ref="L11:L18"/>
    <mergeCell ref="B22:B32"/>
    <mergeCell ref="N11:N21"/>
    <mergeCell ref="O11:O32"/>
    <mergeCell ref="C19:C21"/>
    <mergeCell ref="G19:G21"/>
    <mergeCell ref="L19:L21"/>
    <mergeCell ref="M19:M21"/>
    <mergeCell ref="G22:G32"/>
    <mergeCell ref="L22:L32"/>
    <mergeCell ref="M22:M32"/>
    <mergeCell ref="N22:N32"/>
    <mergeCell ref="M11:M18"/>
    <mergeCell ref="A6:O6"/>
    <mergeCell ref="A8:A10"/>
    <mergeCell ref="B8:C10"/>
    <mergeCell ref="D8:D10"/>
    <mergeCell ref="F8:F10"/>
    <mergeCell ref="G8:G10"/>
    <mergeCell ref="H8:K8"/>
    <mergeCell ref="L8:L10"/>
    <mergeCell ref="E8:E10"/>
    <mergeCell ref="M8:M10"/>
    <mergeCell ref="N8:N10"/>
    <mergeCell ref="O8:O10"/>
    <mergeCell ref="H9:H10"/>
    <mergeCell ref="I9:I10"/>
    <mergeCell ref="J9:K9"/>
    <mergeCell ref="A7:C7"/>
    <mergeCell ref="F7:H7"/>
    <mergeCell ref="I7:O7"/>
    <mergeCell ref="A104:A125"/>
    <mergeCell ref="B104:B114"/>
    <mergeCell ref="C104:C111"/>
    <mergeCell ref="G104:G111"/>
    <mergeCell ref="B115:B125"/>
    <mergeCell ref="A100:C100"/>
    <mergeCell ref="F100:H100"/>
    <mergeCell ref="I100:O100"/>
    <mergeCell ref="A101:A103"/>
    <mergeCell ref="B101:C103"/>
    <mergeCell ref="D101:D103"/>
    <mergeCell ref="E101:E103"/>
    <mergeCell ref="F101:F103"/>
    <mergeCell ref="G101:G103"/>
    <mergeCell ref="H101:K101"/>
    <mergeCell ref="L101:L103"/>
    <mergeCell ref="M101:M103"/>
    <mergeCell ref="N101:N103"/>
    <mergeCell ref="O101:O103"/>
    <mergeCell ref="H102:H103"/>
    <mergeCell ref="I102:I103"/>
    <mergeCell ref="L104:L111"/>
    <mergeCell ref="M104:M111"/>
    <mergeCell ref="N104:N114"/>
    <mergeCell ref="O104:O125"/>
    <mergeCell ref="C112:C114"/>
    <mergeCell ref="G112:G114"/>
    <mergeCell ref="L112:L114"/>
    <mergeCell ref="M112:M114"/>
    <mergeCell ref="G115:G125"/>
    <mergeCell ref="L115:L125"/>
    <mergeCell ref="M115:M125"/>
    <mergeCell ref="N115:N125"/>
    <mergeCell ref="N126:N143"/>
    <mergeCell ref="O126:O155"/>
    <mergeCell ref="C135:C137"/>
    <mergeCell ref="G135:G137"/>
    <mergeCell ref="L135:L137"/>
    <mergeCell ref="M135:M137"/>
    <mergeCell ref="C138:C143"/>
    <mergeCell ref="G138:G143"/>
    <mergeCell ref="L138:L143"/>
    <mergeCell ref="M138:M143"/>
    <mergeCell ref="C144:C147"/>
    <mergeCell ref="G144:G147"/>
    <mergeCell ref="L144:L147"/>
    <mergeCell ref="M144:M147"/>
    <mergeCell ref="N144:N153"/>
    <mergeCell ref="C126:C134"/>
    <mergeCell ref="G126:G134"/>
    <mergeCell ref="L126:L134"/>
    <mergeCell ref="C148:C153"/>
    <mergeCell ref="G148:G153"/>
    <mergeCell ref="L148:L153"/>
    <mergeCell ref="N154:N155"/>
    <mergeCell ref="M148:M153"/>
    <mergeCell ref="B154:B155"/>
    <mergeCell ref="C154:C155"/>
    <mergeCell ref="G154:G155"/>
    <mergeCell ref="L154:L155"/>
    <mergeCell ref="M154:M155"/>
    <mergeCell ref="A126:A155"/>
    <mergeCell ref="B126:B143"/>
    <mergeCell ref="B144:B153"/>
    <mergeCell ref="M126:M134"/>
    <mergeCell ref="O156:O159"/>
    <mergeCell ref="A160:A163"/>
    <mergeCell ref="B160:B163"/>
    <mergeCell ref="C160:C163"/>
    <mergeCell ref="G160:G163"/>
    <mergeCell ref="L160:L163"/>
    <mergeCell ref="M160:M163"/>
    <mergeCell ref="N160:N163"/>
    <mergeCell ref="O160:O163"/>
    <mergeCell ref="A156:A159"/>
    <mergeCell ref="B156:B159"/>
    <mergeCell ref="C156:C159"/>
    <mergeCell ref="G156:G159"/>
    <mergeCell ref="L156:L159"/>
    <mergeCell ref="M156:M159"/>
    <mergeCell ref="N156:N159"/>
    <mergeCell ref="A173:A175"/>
    <mergeCell ref="B173:C175"/>
    <mergeCell ref="D173:D175"/>
    <mergeCell ref="E173:E175"/>
    <mergeCell ref="F173:F175"/>
    <mergeCell ref="A164:C164"/>
    <mergeCell ref="H164:K164"/>
    <mergeCell ref="A166:L166"/>
    <mergeCell ref="A167:L167"/>
    <mergeCell ref="A172:C172"/>
    <mergeCell ref="F172:H172"/>
    <mergeCell ref="I172:O172"/>
    <mergeCell ref="O173:O175"/>
    <mergeCell ref="H174:H175"/>
    <mergeCell ref="I174:I175"/>
    <mergeCell ref="J174:K174"/>
    <mergeCell ref="G173:G175"/>
    <mergeCell ref="H173:K173"/>
    <mergeCell ref="L173:L175"/>
    <mergeCell ref="M173:M175"/>
    <mergeCell ref="N173:N175"/>
    <mergeCell ref="A176:A197"/>
    <mergeCell ref="B176:B186"/>
    <mergeCell ref="C176:C183"/>
    <mergeCell ref="G176:G183"/>
    <mergeCell ref="L176:L183"/>
    <mergeCell ref="M176:M183"/>
    <mergeCell ref="N176:N186"/>
    <mergeCell ref="O176:O197"/>
    <mergeCell ref="C184:C186"/>
    <mergeCell ref="G184:G186"/>
    <mergeCell ref="L184:L186"/>
    <mergeCell ref="M184:M186"/>
    <mergeCell ref="B187:B197"/>
    <mergeCell ref="G187:G197"/>
    <mergeCell ref="L187:L197"/>
    <mergeCell ref="M187:M197"/>
    <mergeCell ref="N187:N197"/>
    <mergeCell ref="N198:N215"/>
    <mergeCell ref="O198:O227"/>
    <mergeCell ref="C207:C209"/>
    <mergeCell ref="G207:G209"/>
    <mergeCell ref="L207:L209"/>
    <mergeCell ref="M207:M209"/>
    <mergeCell ref="C210:C215"/>
    <mergeCell ref="G210:G215"/>
    <mergeCell ref="L210:L215"/>
    <mergeCell ref="M210:M215"/>
    <mergeCell ref="C216:C219"/>
    <mergeCell ref="G216:G219"/>
    <mergeCell ref="L216:L219"/>
    <mergeCell ref="M216:M219"/>
    <mergeCell ref="N216:N225"/>
    <mergeCell ref="C198:C206"/>
    <mergeCell ref="G198:G206"/>
    <mergeCell ref="L198:L206"/>
    <mergeCell ref="C220:C225"/>
    <mergeCell ref="G220:G225"/>
    <mergeCell ref="L220:L225"/>
    <mergeCell ref="N226:N227"/>
    <mergeCell ref="M220:M225"/>
    <mergeCell ref="B226:B227"/>
    <mergeCell ref="C226:C227"/>
    <mergeCell ref="G226:G227"/>
    <mergeCell ref="L226:L227"/>
    <mergeCell ref="M226:M227"/>
    <mergeCell ref="A198:A227"/>
    <mergeCell ref="B198:B215"/>
    <mergeCell ref="B216:B225"/>
    <mergeCell ref="M198:M206"/>
    <mergeCell ref="O228:O231"/>
    <mergeCell ref="A232:A235"/>
    <mergeCell ref="B232:B235"/>
    <mergeCell ref="C232:C235"/>
    <mergeCell ref="G232:G235"/>
    <mergeCell ref="L232:L235"/>
    <mergeCell ref="M232:M235"/>
    <mergeCell ref="N232:N235"/>
    <mergeCell ref="O232:O235"/>
    <mergeCell ref="A228:A231"/>
    <mergeCell ref="B228:B231"/>
    <mergeCell ref="C228:C231"/>
    <mergeCell ref="G228:G231"/>
    <mergeCell ref="L228:L231"/>
    <mergeCell ref="M228:M231"/>
    <mergeCell ref="N228:N231"/>
    <mergeCell ref="A245:A247"/>
    <mergeCell ref="B245:C247"/>
    <mergeCell ref="D245:D247"/>
    <mergeCell ref="E245:E247"/>
    <mergeCell ref="F245:F247"/>
    <mergeCell ref="A236:C236"/>
    <mergeCell ref="H236:K236"/>
    <mergeCell ref="A238:L238"/>
    <mergeCell ref="A239:L239"/>
    <mergeCell ref="A244:C244"/>
    <mergeCell ref="F244:H244"/>
    <mergeCell ref="I244:O244"/>
    <mergeCell ref="O245:O247"/>
    <mergeCell ref="H246:H247"/>
    <mergeCell ref="I246:I247"/>
    <mergeCell ref="J246:K246"/>
    <mergeCell ref="G245:G247"/>
    <mergeCell ref="H245:K245"/>
    <mergeCell ref="L245:L247"/>
    <mergeCell ref="M245:M247"/>
    <mergeCell ref="N245:N247"/>
    <mergeCell ref="A248:A269"/>
    <mergeCell ref="B248:B258"/>
    <mergeCell ref="C248:C255"/>
    <mergeCell ref="G248:G255"/>
    <mergeCell ref="L248:L255"/>
    <mergeCell ref="M248:M255"/>
    <mergeCell ref="N248:N258"/>
    <mergeCell ref="O248:O269"/>
    <mergeCell ref="C256:C258"/>
    <mergeCell ref="G256:G258"/>
    <mergeCell ref="L256:L258"/>
    <mergeCell ref="M256:M258"/>
    <mergeCell ref="B259:B269"/>
    <mergeCell ref="G259:G269"/>
    <mergeCell ref="L259:L269"/>
    <mergeCell ref="M259:M269"/>
    <mergeCell ref="N259:N269"/>
    <mergeCell ref="N270:N287"/>
    <mergeCell ref="O270:O299"/>
    <mergeCell ref="C279:C281"/>
    <mergeCell ref="G279:G281"/>
    <mergeCell ref="L279:L281"/>
    <mergeCell ref="M279:M281"/>
    <mergeCell ref="C282:C287"/>
    <mergeCell ref="G282:G287"/>
    <mergeCell ref="L282:L287"/>
    <mergeCell ref="M282:M287"/>
    <mergeCell ref="C288:C291"/>
    <mergeCell ref="G288:G291"/>
    <mergeCell ref="L288:L291"/>
    <mergeCell ref="M288:M291"/>
    <mergeCell ref="N288:N297"/>
    <mergeCell ref="C270:C278"/>
    <mergeCell ref="G270:G278"/>
    <mergeCell ref="L270:L278"/>
    <mergeCell ref="C292:C297"/>
    <mergeCell ref="G292:G297"/>
    <mergeCell ref="L292:L297"/>
    <mergeCell ref="N298:N299"/>
    <mergeCell ref="M292:M297"/>
    <mergeCell ref="B298:B299"/>
    <mergeCell ref="C298:C299"/>
    <mergeCell ref="G298:G299"/>
    <mergeCell ref="L298:L299"/>
    <mergeCell ref="M298:M299"/>
    <mergeCell ref="A270:A299"/>
    <mergeCell ref="B270:B287"/>
    <mergeCell ref="B288:B297"/>
    <mergeCell ref="M270:M278"/>
    <mergeCell ref="G304:G307"/>
    <mergeCell ref="L304:L307"/>
    <mergeCell ref="M304:M307"/>
    <mergeCell ref="N304:N307"/>
    <mergeCell ref="O304:O307"/>
    <mergeCell ref="A300:A303"/>
    <mergeCell ref="B300:B303"/>
    <mergeCell ref="C300:C303"/>
    <mergeCell ref="G300:G303"/>
    <mergeCell ref="L300:L303"/>
    <mergeCell ref="M300:M303"/>
    <mergeCell ref="N300:N303"/>
    <mergeCell ref="M331:M341"/>
    <mergeCell ref="N331:N341"/>
    <mergeCell ref="O317:O319"/>
    <mergeCell ref="H318:H319"/>
    <mergeCell ref="I318:I319"/>
    <mergeCell ref="J318:K318"/>
    <mergeCell ref="H317:K317"/>
    <mergeCell ref="L317:L319"/>
    <mergeCell ref="M317:M319"/>
    <mergeCell ref="N317:N319"/>
    <mergeCell ref="L320:L327"/>
    <mergeCell ref="M320:M327"/>
    <mergeCell ref="N320:N330"/>
    <mergeCell ref="O320:O341"/>
    <mergeCell ref="L328:L330"/>
    <mergeCell ref="M328:M330"/>
    <mergeCell ref="M342:M350"/>
    <mergeCell ref="N342:N359"/>
    <mergeCell ref="O342:O371"/>
    <mergeCell ref="C351:C353"/>
    <mergeCell ref="G351:G353"/>
    <mergeCell ref="L351:L353"/>
    <mergeCell ref="M351:M353"/>
    <mergeCell ref="C354:C359"/>
    <mergeCell ref="G354:G359"/>
    <mergeCell ref="L354:L359"/>
    <mergeCell ref="M354:M359"/>
    <mergeCell ref="C360:C363"/>
    <mergeCell ref="G360:G363"/>
    <mergeCell ref="L360:L363"/>
    <mergeCell ref="M360:M363"/>
    <mergeCell ref="N360:N369"/>
    <mergeCell ref="C342:C350"/>
    <mergeCell ref="G342:G350"/>
    <mergeCell ref="L342:L350"/>
    <mergeCell ref="C364:C369"/>
    <mergeCell ref="L364:L369"/>
    <mergeCell ref="N370:N371"/>
    <mergeCell ref="M364:M369"/>
    <mergeCell ref="M370:M371"/>
    <mergeCell ref="O372:O375"/>
    <mergeCell ref="A376:A379"/>
    <mergeCell ref="B376:B379"/>
    <mergeCell ref="C376:C379"/>
    <mergeCell ref="G376:G379"/>
    <mergeCell ref="L376:L379"/>
    <mergeCell ref="M376:M379"/>
    <mergeCell ref="N376:N379"/>
    <mergeCell ref="O376:O379"/>
    <mergeCell ref="A372:A375"/>
    <mergeCell ref="B372:B375"/>
    <mergeCell ref="C372:C375"/>
    <mergeCell ref="G372:G375"/>
    <mergeCell ref="L372:L375"/>
    <mergeCell ref="M372:M375"/>
    <mergeCell ref="N372:N375"/>
    <mergeCell ref="A382:L382"/>
    <mergeCell ref="A383:L383"/>
    <mergeCell ref="A98:L98"/>
    <mergeCell ref="A171:L171"/>
    <mergeCell ref="A243:L243"/>
    <mergeCell ref="A315:L315"/>
    <mergeCell ref="B331:B341"/>
    <mergeCell ref="G331:G341"/>
    <mergeCell ref="L331:L341"/>
    <mergeCell ref="B317:C319"/>
    <mergeCell ref="D317:D319"/>
    <mergeCell ref="E317:E319"/>
    <mergeCell ref="F317:F319"/>
    <mergeCell ref="A308:C308"/>
    <mergeCell ref="H308:K308"/>
    <mergeCell ref="A310:L310"/>
    <mergeCell ref="A311:L311"/>
    <mergeCell ref="B370:B371"/>
    <mergeCell ref="C370:C371"/>
    <mergeCell ref="G370:G371"/>
    <mergeCell ref="L370:L371"/>
    <mergeCell ref="G364:G369"/>
    <mergeCell ref="A342:A371"/>
    <mergeCell ref="B342:B359"/>
    <mergeCell ref="E96:F96"/>
    <mergeCell ref="E92:F92"/>
    <mergeCell ref="E93:F93"/>
    <mergeCell ref="E94:F94"/>
    <mergeCell ref="E95:F95"/>
    <mergeCell ref="G317:G319"/>
    <mergeCell ref="J102:K102"/>
    <mergeCell ref="A380:C380"/>
    <mergeCell ref="H380:K380"/>
    <mergeCell ref="B360:B369"/>
    <mergeCell ref="A320:A341"/>
    <mergeCell ref="B320:B330"/>
    <mergeCell ref="C320:C327"/>
    <mergeCell ref="G320:G327"/>
    <mergeCell ref="C328:C330"/>
    <mergeCell ref="G328:G330"/>
    <mergeCell ref="A317:A319"/>
    <mergeCell ref="A316:C316"/>
    <mergeCell ref="F316:H316"/>
    <mergeCell ref="I316:O316"/>
    <mergeCell ref="O300:O303"/>
    <mergeCell ref="A304:A307"/>
    <mergeCell ref="B304:B307"/>
    <mergeCell ref="C304:C307"/>
  </mergeCells>
  <conditionalFormatting sqref="M71">
    <cfRule type="cellIs" dxfId="95" priority="45" operator="lessThan">
      <formula>0.6</formula>
    </cfRule>
    <cfRule type="cellIs" dxfId="94" priority="46" operator="greaterThan">
      <formula>0.85</formula>
    </cfRule>
    <cfRule type="cellIs" dxfId="93" priority="47" operator="greaterThanOrEqual">
      <formula>0.6</formula>
    </cfRule>
  </conditionalFormatting>
  <conditionalFormatting sqref="L72:O72">
    <cfRule type="cellIs" dxfId="92" priority="42" operator="equal">
      <formula>"Moderadamente Aceptable"</formula>
    </cfRule>
    <cfRule type="cellIs" dxfId="91" priority="43" operator="equal">
      <formula>"Aceptable"</formula>
    </cfRule>
    <cfRule type="cellIs" dxfId="90" priority="44" operator="equal">
      <formula>"Critica"</formula>
    </cfRule>
  </conditionalFormatting>
  <conditionalFormatting sqref="H11:K70">
    <cfRule type="cellIs" dxfId="89" priority="41" operator="notEqual">
      <formula>""</formula>
    </cfRule>
  </conditionalFormatting>
  <conditionalFormatting sqref="M164">
    <cfRule type="cellIs" dxfId="88" priority="38" operator="lessThan">
      <formula>0.6</formula>
    </cfRule>
    <cfRule type="cellIs" dxfId="87" priority="39" operator="greaterThan">
      <formula>0.85</formula>
    </cfRule>
    <cfRule type="cellIs" dxfId="86" priority="40" operator="greaterThanOrEqual">
      <formula>0.6</formula>
    </cfRule>
  </conditionalFormatting>
  <conditionalFormatting sqref="L165:O165">
    <cfRule type="cellIs" dxfId="85" priority="35" operator="equal">
      <formula>"Moderadamente Aceptable"</formula>
    </cfRule>
    <cfRule type="cellIs" dxfId="84" priority="36" operator="equal">
      <formula>"Aceptable"</formula>
    </cfRule>
    <cfRule type="cellIs" dxfId="83" priority="37" operator="equal">
      <formula>"Critica"</formula>
    </cfRule>
  </conditionalFormatting>
  <conditionalFormatting sqref="M236">
    <cfRule type="cellIs" dxfId="82" priority="31" operator="lessThan">
      <formula>0.6</formula>
    </cfRule>
    <cfRule type="cellIs" dxfId="81" priority="32" operator="greaterThan">
      <formula>0.85</formula>
    </cfRule>
    <cfRule type="cellIs" dxfId="80" priority="33" operator="greaterThanOrEqual">
      <formula>0.6</formula>
    </cfRule>
  </conditionalFormatting>
  <conditionalFormatting sqref="L237:O237">
    <cfRule type="cellIs" dxfId="79" priority="28" operator="equal">
      <formula>"Moderadamente Aceptable"</formula>
    </cfRule>
    <cfRule type="cellIs" dxfId="78" priority="29" operator="equal">
      <formula>"Aceptable"</formula>
    </cfRule>
    <cfRule type="cellIs" dxfId="77" priority="30" operator="equal">
      <formula>"Critica"</formula>
    </cfRule>
  </conditionalFormatting>
  <conditionalFormatting sqref="M308">
    <cfRule type="cellIs" dxfId="76" priority="24" operator="lessThan">
      <formula>0.6</formula>
    </cfRule>
    <cfRule type="cellIs" dxfId="75" priority="25" operator="greaterThan">
      <formula>0.85</formula>
    </cfRule>
    <cfRule type="cellIs" dxfId="74" priority="26" operator="greaterThanOrEqual">
      <formula>0.6</formula>
    </cfRule>
  </conditionalFormatting>
  <conditionalFormatting sqref="L309:O309">
    <cfRule type="cellIs" dxfId="73" priority="21" operator="equal">
      <formula>"Moderadamente Aceptable"</formula>
    </cfRule>
    <cfRule type="cellIs" dxfId="72" priority="22" operator="equal">
      <formula>"Aceptable"</formula>
    </cfRule>
    <cfRule type="cellIs" dxfId="71" priority="23" operator="equal">
      <formula>"Critica"</formula>
    </cfRule>
  </conditionalFormatting>
  <conditionalFormatting sqref="M380">
    <cfRule type="cellIs" dxfId="70" priority="17" operator="lessThan">
      <formula>0.6</formula>
    </cfRule>
    <cfRule type="cellIs" dxfId="69" priority="18" operator="greaterThan">
      <formula>0.85</formula>
    </cfRule>
    <cfRule type="cellIs" dxfId="68" priority="19" operator="greaterThanOrEqual">
      <formula>0.6</formula>
    </cfRule>
  </conditionalFormatting>
  <conditionalFormatting sqref="L381:O381">
    <cfRule type="cellIs" dxfId="67" priority="14" operator="equal">
      <formula>"Moderadamente Aceptable"</formula>
    </cfRule>
    <cfRule type="cellIs" dxfId="66" priority="15" operator="equal">
      <formula>"Aceptable"</formula>
    </cfRule>
    <cfRule type="cellIs" dxfId="65" priority="16" operator="equal">
      <formula>"Critica"</formula>
    </cfRule>
  </conditionalFormatting>
  <conditionalFormatting sqref="I100:O100 I172:O172 I244:O244 I316:O316">
    <cfRule type="cellIs" dxfId="64" priority="12" operator="equal">
      <formula>""</formula>
    </cfRule>
  </conditionalFormatting>
  <conditionalFormatting sqref="H104:K163">
    <cfRule type="cellIs" dxfId="63" priority="4" operator="notEqual">
      <formula>""</formula>
    </cfRule>
  </conditionalFormatting>
  <conditionalFormatting sqref="H176:K235">
    <cfRule type="cellIs" dxfId="62" priority="3" operator="notEqual">
      <formula>""</formula>
    </cfRule>
  </conditionalFormatting>
  <conditionalFormatting sqref="H248:K307">
    <cfRule type="cellIs" dxfId="61" priority="2" operator="notEqual">
      <formula>""</formula>
    </cfRule>
  </conditionalFormatting>
  <conditionalFormatting sqref="H320:K379">
    <cfRule type="cellIs" dxfId="60" priority="1" operator="notEqual">
      <formula>""</formula>
    </cfRule>
  </conditionalFormatting>
  <dataValidations count="4">
    <dataValidation type="list" allowBlank="1" showInputMessage="1" showErrorMessage="1" sqref="E11:E70 E104:E163 E176:E235 E248:E307 E320:E379">
      <formula1>"Si"</formula1>
    </dataValidation>
    <dataValidation type="list" allowBlank="1" showInputMessage="1" showErrorMessage="1" sqref="H93:I96">
      <formula1>"Si,No"</formula1>
    </dataValidation>
    <dataValidation type="list" allowBlank="1" showInputMessage="1" showErrorMessage="1" sqref="H320:K379 H104:K163 H176:K235 H248:K307 H11:K70">
      <formula1>"X,x"</formula1>
    </dataValidation>
    <dataValidation type="date" allowBlank="1" showInputMessage="1" showErrorMessage="1" error="Diligencie la información en formato de Fecha" sqref="I316:O316 I244:O244 I172:O172 I100:O100 I7:O7">
      <formula1>36526</formula1>
      <formula2>73415</formula2>
    </dataValidation>
  </dataValidations>
  <printOptions horizontalCentered="1"/>
  <pageMargins left="3.937007874015748E-2" right="3.937007874015748E-2" top="0.15748031496062992" bottom="0.15748031496062992" header="0.11811023622047245" footer="0.11811023622047245"/>
  <pageSetup scale="65" fitToHeight="0" orientation="landscape" verticalDpi="300" r:id="rId1"/>
  <rowBreaks count="3" manualBreakCount="3">
    <brk id="32" max="16383" man="1"/>
    <brk id="62" max="16383" man="1"/>
    <brk id="96" max="16383" man="1"/>
  </rowBreaks>
  <colBreaks count="2" manualBreakCount="2">
    <brk id="2" max="1048575" man="1"/>
    <brk id="3"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00B050"/>
  </sheetPr>
  <dimension ref="A5:E69"/>
  <sheetViews>
    <sheetView showGridLines="0" zoomScale="80" zoomScaleNormal="80" workbookViewId="0">
      <selection activeCell="B56" sqref="B56"/>
    </sheetView>
  </sheetViews>
  <sheetFormatPr baseColWidth="10" defaultRowHeight="15" x14ac:dyDescent="0.25"/>
  <cols>
    <col min="1" max="1" width="33.5703125" customWidth="1" collapsed="1"/>
    <col min="2" max="5" width="17.140625" customWidth="1" collapsed="1"/>
  </cols>
  <sheetData>
    <row r="5" spans="1:5" x14ac:dyDescent="0.25">
      <c r="A5" s="401" t="s">
        <v>493</v>
      </c>
      <c r="B5" s="401"/>
      <c r="C5" s="401"/>
      <c r="D5" s="401"/>
      <c r="E5" s="401"/>
    </row>
    <row r="7" spans="1:5" x14ac:dyDescent="0.25">
      <c r="A7" s="138" t="s">
        <v>501</v>
      </c>
      <c r="B7" t="s">
        <v>528</v>
      </c>
    </row>
    <row r="9" spans="1:5" ht="30" x14ac:dyDescent="0.25">
      <c r="A9" s="142" t="s">
        <v>480</v>
      </c>
      <c r="B9" s="143" t="s">
        <v>487</v>
      </c>
      <c r="C9" s="144" t="s">
        <v>485</v>
      </c>
      <c r="D9" s="145" t="s">
        <v>486</v>
      </c>
    </row>
    <row r="10" spans="1:5" x14ac:dyDescent="0.25">
      <c r="A10" s="139" t="s">
        <v>451</v>
      </c>
      <c r="B10" s="141">
        <v>0</v>
      </c>
      <c r="C10" s="141">
        <v>0</v>
      </c>
      <c r="D10" s="141">
        <v>1</v>
      </c>
    </row>
    <row r="11" spans="1:5" x14ac:dyDescent="0.25">
      <c r="A11" s="139" t="s">
        <v>452</v>
      </c>
      <c r="B11" s="141">
        <v>0</v>
      </c>
      <c r="C11" s="141">
        <v>0.75</v>
      </c>
      <c r="D11" s="141">
        <v>0</v>
      </c>
    </row>
    <row r="12" spans="1:5" x14ac:dyDescent="0.25">
      <c r="A12" s="139" t="s">
        <v>453</v>
      </c>
      <c r="B12" s="141">
        <v>0</v>
      </c>
      <c r="C12" s="141">
        <v>0</v>
      </c>
      <c r="D12" s="141">
        <v>0</v>
      </c>
    </row>
    <row r="13" spans="1:5" x14ac:dyDescent="0.25">
      <c r="A13" s="139" t="s">
        <v>454</v>
      </c>
      <c r="B13" s="141">
        <v>0</v>
      </c>
      <c r="C13" s="141">
        <v>0</v>
      </c>
      <c r="D13" s="141">
        <v>0</v>
      </c>
    </row>
    <row r="22" spans="1:2" hidden="1" x14ac:dyDescent="0.25"/>
    <row r="23" spans="1:2" hidden="1" x14ac:dyDescent="0.25">
      <c r="A23" s="142" t="s">
        <v>480</v>
      </c>
      <c r="B23" t="s">
        <v>489</v>
      </c>
    </row>
    <row r="24" spans="1:2" hidden="1" x14ac:dyDescent="0.25">
      <c r="A24" s="139" t="s">
        <v>451</v>
      </c>
      <c r="B24" s="141">
        <v>1</v>
      </c>
    </row>
    <row r="25" spans="1:2" hidden="1" x14ac:dyDescent="0.25">
      <c r="A25" s="139" t="s">
        <v>452</v>
      </c>
      <c r="B25" s="141">
        <v>0.75</v>
      </c>
    </row>
    <row r="26" spans="1:2" hidden="1" x14ac:dyDescent="0.25">
      <c r="A26" s="139" t="s">
        <v>453</v>
      </c>
      <c r="B26" s="141">
        <v>0</v>
      </c>
    </row>
    <row r="27" spans="1:2" hidden="1" x14ac:dyDescent="0.25">
      <c r="A27" s="139" t="s">
        <v>454</v>
      </c>
      <c r="B27" s="141">
        <v>0</v>
      </c>
    </row>
    <row r="28" spans="1:2" hidden="1" x14ac:dyDescent="0.25">
      <c r="A28" s="139" t="s">
        <v>481</v>
      </c>
      <c r="B28" s="141">
        <v>1.75</v>
      </c>
    </row>
    <row r="29" spans="1:2" hidden="1" x14ac:dyDescent="0.25"/>
    <row r="30" spans="1:2" hidden="1" x14ac:dyDescent="0.25"/>
    <row r="31" spans="1:2" hidden="1" x14ac:dyDescent="0.25"/>
    <row r="32" spans="1:2" hidden="1" x14ac:dyDescent="0.25"/>
    <row r="33" spans="1:4" hidden="1" x14ac:dyDescent="0.25"/>
    <row r="34" spans="1:4" hidden="1" x14ac:dyDescent="0.25"/>
    <row r="35" spans="1:4" hidden="1" x14ac:dyDescent="0.25"/>
    <row r="36" spans="1:4" ht="30" hidden="1" x14ac:dyDescent="0.25">
      <c r="A36" s="142" t="s">
        <v>480</v>
      </c>
      <c r="B36" s="143" t="s">
        <v>487</v>
      </c>
      <c r="C36" s="144" t="s">
        <v>485</v>
      </c>
      <c r="D36" s="145" t="s">
        <v>486</v>
      </c>
    </row>
    <row r="37" spans="1:4" hidden="1" x14ac:dyDescent="0.25">
      <c r="A37" s="139" t="s">
        <v>451</v>
      </c>
      <c r="B37" s="141">
        <v>0</v>
      </c>
      <c r="C37" s="141">
        <v>0</v>
      </c>
      <c r="D37" s="141">
        <v>1</v>
      </c>
    </row>
    <row r="38" spans="1:4" hidden="1" x14ac:dyDescent="0.25">
      <c r="A38" s="139" t="s">
        <v>452</v>
      </c>
      <c r="B38" s="141">
        <v>0</v>
      </c>
      <c r="C38" s="141">
        <v>0.75</v>
      </c>
      <c r="D38" s="141">
        <v>0</v>
      </c>
    </row>
    <row r="39" spans="1:4" hidden="1" x14ac:dyDescent="0.25">
      <c r="A39" s="139" t="s">
        <v>453</v>
      </c>
      <c r="B39" s="141">
        <v>0</v>
      </c>
      <c r="C39" s="141">
        <v>0</v>
      </c>
      <c r="D39" s="141">
        <v>0</v>
      </c>
    </row>
    <row r="40" spans="1:4" hidden="1" x14ac:dyDescent="0.25">
      <c r="A40" s="139" t="s">
        <v>454</v>
      </c>
      <c r="B40" s="141">
        <v>0</v>
      </c>
      <c r="C40" s="141">
        <v>0</v>
      </c>
      <c r="D40" s="141">
        <v>0</v>
      </c>
    </row>
    <row r="41" spans="1:4" hidden="1" x14ac:dyDescent="0.25">
      <c r="A41" s="139" t="s">
        <v>481</v>
      </c>
      <c r="B41" s="141">
        <v>0</v>
      </c>
      <c r="C41" s="141">
        <v>0.75</v>
      </c>
      <c r="D41" s="141">
        <v>1</v>
      </c>
    </row>
    <row r="42" spans="1:4" hidden="1" x14ac:dyDescent="0.25"/>
    <row r="44" spans="1:4" x14ac:dyDescent="0.25">
      <c r="A44" s="401" t="s">
        <v>492</v>
      </c>
      <c r="B44" s="401"/>
    </row>
    <row r="45" spans="1:4" x14ac:dyDescent="0.25">
      <c r="A45" s="150"/>
      <c r="B45" s="150"/>
    </row>
    <row r="46" spans="1:4" x14ac:dyDescent="0.25">
      <c r="A46" s="138" t="s">
        <v>501</v>
      </c>
      <c r="B46" t="s">
        <v>528</v>
      </c>
    </row>
    <row r="48" spans="1:4" x14ac:dyDescent="0.25">
      <c r="A48" s="138" t="s">
        <v>480</v>
      </c>
      <c r="B48" s="157" t="s">
        <v>491</v>
      </c>
    </row>
    <row r="49" spans="1:2" x14ac:dyDescent="0.25">
      <c r="A49" s="139" t="s">
        <v>516</v>
      </c>
      <c r="B49" s="161">
        <v>0.2</v>
      </c>
    </row>
    <row r="50" spans="1:2" x14ac:dyDescent="0.25">
      <c r="A50" s="139" t="s">
        <v>517</v>
      </c>
      <c r="B50" s="161">
        <v>0.2</v>
      </c>
    </row>
    <row r="51" spans="1:2" x14ac:dyDescent="0.25">
      <c r="A51" s="139" t="s">
        <v>518</v>
      </c>
      <c r="B51" s="161">
        <v>0.2</v>
      </c>
    </row>
    <row r="52" spans="1:2" x14ac:dyDescent="0.25">
      <c r="A52" s="139" t="s">
        <v>519</v>
      </c>
      <c r="B52" s="161">
        <v>0.1</v>
      </c>
    </row>
    <row r="53" spans="1:2" x14ac:dyDescent="0.25">
      <c r="A53" s="139" t="s">
        <v>520</v>
      </c>
      <c r="B53" s="161">
        <v>0.2</v>
      </c>
    </row>
    <row r="54" spans="1:2" x14ac:dyDescent="0.25">
      <c r="A54" s="139" t="s">
        <v>521</v>
      </c>
      <c r="B54" s="161">
        <v>0</v>
      </c>
    </row>
    <row r="55" spans="1:2" x14ac:dyDescent="0.25">
      <c r="A55" s="139" t="s">
        <v>522</v>
      </c>
      <c r="B55" s="161">
        <v>0</v>
      </c>
    </row>
    <row r="56" spans="1:2" x14ac:dyDescent="0.25">
      <c r="A56" s="159" t="s">
        <v>523</v>
      </c>
      <c r="B56" s="160">
        <f>+SUMIF(Evaluación!Y:Y,'Resumen Autoevaluación'!B46,Evaluación!W:W)/100</f>
        <v>0</v>
      </c>
    </row>
    <row r="62" spans="1:2" x14ac:dyDescent="0.25">
      <c r="A62" s="401"/>
      <c r="B62" s="401"/>
    </row>
    <row r="63" spans="1:2" x14ac:dyDescent="0.25">
      <c r="A63" s="150"/>
      <c r="B63" s="150"/>
    </row>
    <row r="65" spans="1:3" x14ac:dyDescent="0.25">
      <c r="A65" s="163"/>
      <c r="C65" s="162"/>
    </row>
    <row r="66" spans="1:3" x14ac:dyDescent="0.25">
      <c r="B66" s="141"/>
      <c r="C66" s="141"/>
    </row>
    <row r="67" spans="1:3" x14ac:dyDescent="0.25">
      <c r="B67" s="141"/>
      <c r="C67" s="141"/>
    </row>
    <row r="68" spans="1:3" x14ac:dyDescent="0.25">
      <c r="B68" s="141"/>
      <c r="C68" s="141"/>
    </row>
    <row r="69" spans="1:3" x14ac:dyDescent="0.25">
      <c r="B69" s="141"/>
      <c r="C69" s="141"/>
    </row>
  </sheetData>
  <sheetProtection formatColumns="0" pivotTables="0"/>
  <mergeCells count="3">
    <mergeCell ref="A44:B44"/>
    <mergeCell ref="A5:E5"/>
    <mergeCell ref="A62:B62"/>
  </mergeCells>
  <pageMargins left="0.7" right="0.7" top="0.75" bottom="0.75" header="0.3" footer="0.3"/>
  <pageSetup orientation="portrait" verticalDpi="300" r:id="rId5"/>
  <drawing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FFFF00"/>
  </sheetPr>
  <dimension ref="A5:G52"/>
  <sheetViews>
    <sheetView showGridLines="0" view="pageBreakPreview" zoomScale="80" zoomScaleNormal="50" zoomScaleSheetLayoutView="80" workbookViewId="0">
      <selection activeCell="G24" sqref="G24"/>
    </sheetView>
  </sheetViews>
  <sheetFormatPr baseColWidth="10" defaultRowHeight="15" x14ac:dyDescent="0.25"/>
  <cols>
    <col min="1" max="1" width="31.5703125" customWidth="1" collapsed="1"/>
    <col min="2" max="5" width="17.140625" customWidth="1" collapsed="1"/>
  </cols>
  <sheetData>
    <row r="5" spans="1:7" x14ac:dyDescent="0.25">
      <c r="A5" s="401" t="s">
        <v>514</v>
      </c>
      <c r="B5" s="401"/>
    </row>
    <row r="6" spans="1:7" x14ac:dyDescent="0.25">
      <c r="A6" s="150"/>
      <c r="B6" s="150"/>
    </row>
    <row r="7" spans="1:7" x14ac:dyDescent="0.25">
      <c r="A7" s="138" t="s">
        <v>491</v>
      </c>
      <c r="B7" s="138" t="s">
        <v>501</v>
      </c>
    </row>
    <row r="8" spans="1:7" x14ac:dyDescent="0.25">
      <c r="A8" s="142" t="s">
        <v>475</v>
      </c>
      <c r="B8" s="234"/>
      <c r="C8" s="154">
        <v>42916</v>
      </c>
      <c r="D8" s="154"/>
      <c r="E8" s="154"/>
      <c r="F8" s="154"/>
      <c r="G8" s="154"/>
    </row>
    <row r="9" spans="1:7" x14ac:dyDescent="0.25">
      <c r="A9" t="s">
        <v>451</v>
      </c>
      <c r="B9" s="141">
        <v>0</v>
      </c>
      <c r="C9" s="141">
        <v>1</v>
      </c>
    </row>
    <row r="10" spans="1:7" x14ac:dyDescent="0.25">
      <c r="A10" t="s">
        <v>452</v>
      </c>
      <c r="B10" s="141">
        <v>0</v>
      </c>
      <c r="C10" s="141">
        <v>0.75</v>
      </c>
    </row>
    <row r="11" spans="1:7" x14ac:dyDescent="0.25">
      <c r="A11" t="s">
        <v>453</v>
      </c>
      <c r="B11" s="141">
        <v>0</v>
      </c>
      <c r="C11" s="141">
        <v>0</v>
      </c>
    </row>
    <row r="12" spans="1:7" x14ac:dyDescent="0.25">
      <c r="A12" t="s">
        <v>454</v>
      </c>
      <c r="B12" s="141">
        <v>0</v>
      </c>
      <c r="C12" s="141">
        <v>0</v>
      </c>
    </row>
    <row r="22" spans="1:2" x14ac:dyDescent="0.25">
      <c r="A22" s="401" t="s">
        <v>492</v>
      </c>
      <c r="B22" s="401"/>
    </row>
    <row r="24" spans="1:2" x14ac:dyDescent="0.25">
      <c r="A24" s="138" t="s">
        <v>501</v>
      </c>
      <c r="B24" t="s">
        <v>528</v>
      </c>
    </row>
    <row r="25" spans="1:2" x14ac:dyDescent="0.25">
      <c r="A25" s="142" t="s">
        <v>475</v>
      </c>
      <c r="B25" t="s">
        <v>451</v>
      </c>
    </row>
    <row r="27" spans="1:2" x14ac:dyDescent="0.25">
      <c r="A27" s="138" t="s">
        <v>480</v>
      </c>
      <c r="B27" t="s">
        <v>490</v>
      </c>
    </row>
    <row r="28" spans="1:2" x14ac:dyDescent="0.25">
      <c r="A28" s="139" t="s">
        <v>516</v>
      </c>
      <c r="B28" s="140">
        <v>11</v>
      </c>
    </row>
    <row r="29" spans="1:2" x14ac:dyDescent="0.25">
      <c r="A29" s="146" t="s">
        <v>0</v>
      </c>
      <c r="B29" s="140">
        <v>0.5</v>
      </c>
    </row>
    <row r="30" spans="1:2" x14ac:dyDescent="0.25">
      <c r="A30" s="146" t="s">
        <v>1</v>
      </c>
      <c r="B30" s="140">
        <v>0.5</v>
      </c>
    </row>
    <row r="31" spans="1:2" x14ac:dyDescent="0.25">
      <c r="A31" s="146" t="s">
        <v>2</v>
      </c>
      <c r="B31" s="140">
        <v>0.5</v>
      </c>
    </row>
    <row r="32" spans="1:2" x14ac:dyDescent="0.25">
      <c r="A32" s="146" t="s">
        <v>3</v>
      </c>
      <c r="B32" s="140">
        <v>0.5</v>
      </c>
    </row>
    <row r="33" spans="1:2" x14ac:dyDescent="0.25">
      <c r="A33" s="146" t="s">
        <v>4</v>
      </c>
      <c r="B33" s="140">
        <v>0.5</v>
      </c>
    </row>
    <row r="34" spans="1:2" x14ac:dyDescent="0.25">
      <c r="A34" s="146" t="s">
        <v>5</v>
      </c>
      <c r="B34" s="140">
        <v>0.5</v>
      </c>
    </row>
    <row r="35" spans="1:2" x14ac:dyDescent="0.25">
      <c r="A35" s="146" t="s">
        <v>6</v>
      </c>
      <c r="B35" s="140">
        <v>0.5</v>
      </c>
    </row>
    <row r="36" spans="1:2" x14ac:dyDescent="0.25">
      <c r="A36" s="146" t="s">
        <v>7</v>
      </c>
      <c r="B36" s="140">
        <v>0.5</v>
      </c>
    </row>
    <row r="37" spans="1:2" x14ac:dyDescent="0.25">
      <c r="A37" s="146" t="s">
        <v>8</v>
      </c>
      <c r="B37" s="140">
        <v>2</v>
      </c>
    </row>
    <row r="38" spans="1:2" x14ac:dyDescent="0.25">
      <c r="A38" s="146" t="s">
        <v>9</v>
      </c>
      <c r="B38" s="140">
        <v>2</v>
      </c>
    </row>
    <row r="39" spans="1:2" x14ac:dyDescent="0.25">
      <c r="A39" s="146" t="s">
        <v>10</v>
      </c>
      <c r="B39" s="140">
        <v>2</v>
      </c>
    </row>
    <row r="40" spans="1:2" x14ac:dyDescent="0.25">
      <c r="A40" s="146" t="s">
        <v>17</v>
      </c>
      <c r="B40" s="140">
        <v>1</v>
      </c>
    </row>
    <row r="41" spans="1:2" x14ac:dyDescent="0.25">
      <c r="A41" s="139" t="s">
        <v>517</v>
      </c>
      <c r="B41" s="140">
        <v>14</v>
      </c>
    </row>
    <row r="42" spans="1:2" x14ac:dyDescent="0.25">
      <c r="A42" s="146" t="s">
        <v>25</v>
      </c>
      <c r="B42" s="140">
        <v>2</v>
      </c>
    </row>
    <row r="43" spans="1:2" x14ac:dyDescent="0.25">
      <c r="A43" s="146" t="s">
        <v>26</v>
      </c>
      <c r="B43" s="140">
        <v>1</v>
      </c>
    </row>
    <row r="44" spans="1:2" x14ac:dyDescent="0.25">
      <c r="A44" s="146" t="s">
        <v>18</v>
      </c>
      <c r="B44" s="140">
        <v>1</v>
      </c>
    </row>
    <row r="45" spans="1:2" x14ac:dyDescent="0.25">
      <c r="A45" s="146" t="s">
        <v>19</v>
      </c>
      <c r="B45" s="140">
        <v>1</v>
      </c>
    </row>
    <row r="46" spans="1:2" x14ac:dyDescent="0.25">
      <c r="A46" s="146" t="s">
        <v>20</v>
      </c>
      <c r="B46" s="140">
        <v>2</v>
      </c>
    </row>
    <row r="47" spans="1:2" x14ac:dyDescent="0.25">
      <c r="A47" s="146" t="s">
        <v>21</v>
      </c>
      <c r="B47" s="140">
        <v>2</v>
      </c>
    </row>
    <row r="48" spans="1:2" x14ac:dyDescent="0.25">
      <c r="A48" s="146" t="s">
        <v>22</v>
      </c>
      <c r="B48" s="140">
        <v>1</v>
      </c>
    </row>
    <row r="49" spans="1:2" x14ac:dyDescent="0.25">
      <c r="A49" s="146" t="s">
        <v>23</v>
      </c>
      <c r="B49" s="140">
        <v>2</v>
      </c>
    </row>
    <row r="50" spans="1:2" x14ac:dyDescent="0.25">
      <c r="A50" s="146" t="s">
        <v>24</v>
      </c>
      <c r="B50" s="140">
        <v>1</v>
      </c>
    </row>
    <row r="51" spans="1:2" x14ac:dyDescent="0.25">
      <c r="A51" s="146" t="s">
        <v>36</v>
      </c>
      <c r="B51" s="140">
        <v>1</v>
      </c>
    </row>
    <row r="52" spans="1:2" x14ac:dyDescent="0.25">
      <c r="A52" s="139" t="s">
        <v>481</v>
      </c>
      <c r="B52" s="140">
        <v>25</v>
      </c>
    </row>
  </sheetData>
  <mergeCells count="2">
    <mergeCell ref="A5:B5"/>
    <mergeCell ref="A22:B22"/>
  </mergeCells>
  <pageMargins left="0.7" right="0.7" top="0.75" bottom="0.75" header="0.3" footer="0.3"/>
  <pageSetup scale="38" orientation="portrait" verticalDpi="300"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9" tint="-0.249977111117893"/>
  </sheetPr>
  <dimension ref="A5:N67"/>
  <sheetViews>
    <sheetView showGridLines="0" topLeftCell="B1" zoomScale="70" zoomScaleNormal="70" workbookViewId="0">
      <selection activeCell="E50" sqref="E50"/>
    </sheetView>
  </sheetViews>
  <sheetFormatPr baseColWidth="10" defaultRowHeight="15" x14ac:dyDescent="0.25"/>
  <cols>
    <col min="1" max="1" width="131.85546875" customWidth="1" collapsed="1"/>
    <col min="2" max="2" width="28.28515625" customWidth="1" collapsed="1"/>
    <col min="5" max="5" width="86.28515625" bestFit="1" customWidth="1" collapsed="1"/>
    <col min="6" max="6" width="17.140625" customWidth="1" collapsed="1"/>
    <col min="9" max="9" width="86.28515625" bestFit="1" customWidth="1" collapsed="1"/>
    <col min="10" max="10" width="17.140625" customWidth="1" collapsed="1"/>
    <col min="13" max="13" width="86.28515625" bestFit="1" customWidth="1" collapsed="1"/>
    <col min="14" max="14" width="17.140625" customWidth="1" collapsed="1"/>
  </cols>
  <sheetData>
    <row r="5" spans="1:14" ht="15" customHeight="1" x14ac:dyDescent="0.25">
      <c r="A5" s="403" t="s">
        <v>498</v>
      </c>
      <c r="B5" s="403"/>
      <c r="E5" s="402" t="s">
        <v>497</v>
      </c>
      <c r="F5" s="402"/>
      <c r="I5" s="404" t="s">
        <v>499</v>
      </c>
      <c r="J5" s="404"/>
      <c r="M5" s="405" t="s">
        <v>500</v>
      </c>
      <c r="N5" s="405"/>
    </row>
    <row r="6" spans="1:14" ht="15" customHeight="1" x14ac:dyDescent="0.25">
      <c r="A6" s="403"/>
      <c r="B6" s="403"/>
      <c r="E6" s="402"/>
      <c r="F6" s="402"/>
      <c r="I6" s="404"/>
      <c r="J6" s="404"/>
      <c r="M6" s="405"/>
      <c r="N6" s="405"/>
    </row>
    <row r="7" spans="1:14" x14ac:dyDescent="0.25">
      <c r="A7" s="138" t="s">
        <v>501</v>
      </c>
      <c r="B7" t="s">
        <v>528</v>
      </c>
      <c r="E7" s="138" t="s">
        <v>501</v>
      </c>
      <c r="F7" t="s">
        <v>528</v>
      </c>
      <c r="I7" s="138" t="s">
        <v>501</v>
      </c>
      <c r="J7" t="s">
        <v>528</v>
      </c>
      <c r="M7" s="138" t="s">
        <v>501</v>
      </c>
      <c r="N7" t="s">
        <v>528</v>
      </c>
    </row>
    <row r="8" spans="1:14" x14ac:dyDescent="0.25">
      <c r="A8" s="138" t="s">
        <v>494</v>
      </c>
      <c r="B8" t="s">
        <v>495</v>
      </c>
      <c r="E8" s="138" t="s">
        <v>139</v>
      </c>
      <c r="F8" t="s">
        <v>495</v>
      </c>
      <c r="I8" s="138" t="s">
        <v>81</v>
      </c>
      <c r="J8" t="s">
        <v>495</v>
      </c>
      <c r="M8" s="138" t="s">
        <v>82</v>
      </c>
      <c r="N8" t="s">
        <v>495</v>
      </c>
    </row>
    <row r="10" spans="1:14" x14ac:dyDescent="0.25">
      <c r="A10" s="142" t="s">
        <v>480</v>
      </c>
      <c r="B10" t="s">
        <v>490</v>
      </c>
      <c r="E10" s="142" t="s">
        <v>480</v>
      </c>
      <c r="F10" t="s">
        <v>490</v>
      </c>
      <c r="I10" s="142" t="s">
        <v>480</v>
      </c>
      <c r="J10" t="s">
        <v>490</v>
      </c>
      <c r="M10" s="142" t="s">
        <v>480</v>
      </c>
      <c r="N10" t="s">
        <v>490</v>
      </c>
    </row>
    <row r="11" spans="1:14" x14ac:dyDescent="0.25">
      <c r="A11" s="139" t="s">
        <v>451</v>
      </c>
      <c r="B11" s="140">
        <v>25</v>
      </c>
      <c r="E11" s="139" t="s">
        <v>452</v>
      </c>
      <c r="F11" s="140">
        <v>0</v>
      </c>
      <c r="I11" s="139" t="s">
        <v>496</v>
      </c>
      <c r="J11" s="140"/>
      <c r="M11" s="139" t="s">
        <v>496</v>
      </c>
      <c r="N11" s="140"/>
    </row>
    <row r="12" spans="1:14" x14ac:dyDescent="0.25">
      <c r="A12" s="146" t="s">
        <v>516</v>
      </c>
      <c r="B12" s="140">
        <v>11</v>
      </c>
      <c r="E12" s="146" t="s">
        <v>519</v>
      </c>
      <c r="F12" s="140">
        <v>0</v>
      </c>
      <c r="I12" s="146" t="s">
        <v>496</v>
      </c>
      <c r="J12" s="140"/>
      <c r="M12" s="146" t="s">
        <v>496</v>
      </c>
      <c r="N12" s="140"/>
    </row>
    <row r="13" spans="1:14" x14ac:dyDescent="0.25">
      <c r="A13" s="147" t="s">
        <v>0</v>
      </c>
      <c r="B13" s="140">
        <v>0.5</v>
      </c>
      <c r="E13" s="147" t="s">
        <v>90</v>
      </c>
      <c r="F13" s="140">
        <v>0</v>
      </c>
      <c r="I13" s="147" t="s">
        <v>496</v>
      </c>
      <c r="J13" s="140"/>
      <c r="M13" s="147" t="s">
        <v>496</v>
      </c>
      <c r="N13" s="140"/>
    </row>
    <row r="14" spans="1:14" x14ac:dyDescent="0.25">
      <c r="A14" s="147" t="s">
        <v>1</v>
      </c>
      <c r="B14" s="140">
        <v>0.5</v>
      </c>
      <c r="E14" s="147" t="s">
        <v>85</v>
      </c>
      <c r="F14" s="140">
        <v>0</v>
      </c>
      <c r="I14" s="139" t="s">
        <v>481</v>
      </c>
      <c r="J14" s="140"/>
      <c r="M14" s="139" t="s">
        <v>481</v>
      </c>
      <c r="N14" s="140"/>
    </row>
    <row r="15" spans="1:14" x14ac:dyDescent="0.25">
      <c r="A15" s="147" t="s">
        <v>2</v>
      </c>
      <c r="B15" s="140">
        <v>0.5</v>
      </c>
      <c r="E15" s="147" t="s">
        <v>86</v>
      </c>
      <c r="F15" s="140">
        <v>0</v>
      </c>
    </row>
    <row r="16" spans="1:14" x14ac:dyDescent="0.25">
      <c r="A16" s="147" t="s">
        <v>3</v>
      </c>
      <c r="B16" s="140">
        <v>0.5</v>
      </c>
      <c r="E16" s="147" t="s">
        <v>87</v>
      </c>
      <c r="F16" s="140">
        <v>0</v>
      </c>
    </row>
    <row r="17" spans="1:6" x14ac:dyDescent="0.25">
      <c r="A17" s="147" t="s">
        <v>4</v>
      </c>
      <c r="B17" s="140">
        <v>0.5</v>
      </c>
      <c r="E17" s="147" t="s">
        <v>88</v>
      </c>
      <c r="F17" s="140">
        <v>0</v>
      </c>
    </row>
    <row r="18" spans="1:6" x14ac:dyDescent="0.25">
      <c r="A18" s="147" t="s">
        <v>5</v>
      </c>
      <c r="B18" s="140">
        <v>0.5</v>
      </c>
      <c r="E18" s="147" t="s">
        <v>89</v>
      </c>
      <c r="F18" s="140">
        <v>0</v>
      </c>
    </row>
    <row r="19" spans="1:6" x14ac:dyDescent="0.25">
      <c r="A19" s="147" t="s">
        <v>6</v>
      </c>
      <c r="B19" s="140">
        <v>0.5</v>
      </c>
      <c r="E19" s="139" t="s">
        <v>453</v>
      </c>
      <c r="F19" s="140">
        <v>0</v>
      </c>
    </row>
    <row r="20" spans="1:6" x14ac:dyDescent="0.25">
      <c r="A20" s="147" t="s">
        <v>7</v>
      </c>
      <c r="B20" s="140">
        <v>0.5</v>
      </c>
      <c r="E20" s="146" t="s">
        <v>521</v>
      </c>
      <c r="F20" s="140">
        <v>0</v>
      </c>
    </row>
    <row r="21" spans="1:6" x14ac:dyDescent="0.25">
      <c r="A21" s="147" t="s">
        <v>8</v>
      </c>
      <c r="B21" s="140">
        <v>2</v>
      </c>
      <c r="E21" s="147" t="s">
        <v>69</v>
      </c>
      <c r="F21" s="140">
        <v>0</v>
      </c>
    </row>
    <row r="22" spans="1:6" x14ac:dyDescent="0.25">
      <c r="A22" s="147" t="s">
        <v>9</v>
      </c>
      <c r="B22" s="140">
        <v>2</v>
      </c>
      <c r="E22" s="147" t="s">
        <v>68</v>
      </c>
      <c r="F22" s="140">
        <v>0</v>
      </c>
    </row>
    <row r="23" spans="1:6" x14ac:dyDescent="0.25">
      <c r="A23" s="147" t="s">
        <v>10</v>
      </c>
      <c r="B23" s="140">
        <v>2</v>
      </c>
      <c r="E23" s="147" t="s">
        <v>70</v>
      </c>
      <c r="F23" s="140">
        <v>0</v>
      </c>
    </row>
    <row r="24" spans="1:6" x14ac:dyDescent="0.25">
      <c r="A24" s="147" t="s">
        <v>17</v>
      </c>
      <c r="B24" s="140">
        <v>1</v>
      </c>
      <c r="E24" s="147" t="s">
        <v>71</v>
      </c>
      <c r="F24" s="140">
        <v>0</v>
      </c>
    </row>
    <row r="25" spans="1:6" x14ac:dyDescent="0.25">
      <c r="A25" s="146" t="s">
        <v>517</v>
      </c>
      <c r="B25" s="140">
        <v>14</v>
      </c>
      <c r="E25" s="139" t="s">
        <v>454</v>
      </c>
      <c r="F25" s="140">
        <v>0</v>
      </c>
    </row>
    <row r="26" spans="1:6" x14ac:dyDescent="0.25">
      <c r="A26" s="147" t="s">
        <v>25</v>
      </c>
      <c r="B26" s="140">
        <v>2</v>
      </c>
      <c r="E26" s="146" t="s">
        <v>522</v>
      </c>
      <c r="F26" s="140">
        <v>0</v>
      </c>
    </row>
    <row r="27" spans="1:6" x14ac:dyDescent="0.25">
      <c r="A27" s="147" t="s">
        <v>26</v>
      </c>
      <c r="B27" s="140">
        <v>1</v>
      </c>
      <c r="E27" s="147" t="s">
        <v>73</v>
      </c>
      <c r="F27" s="140">
        <v>0</v>
      </c>
    </row>
    <row r="28" spans="1:6" x14ac:dyDescent="0.25">
      <c r="A28" s="147" t="s">
        <v>18</v>
      </c>
      <c r="B28" s="140">
        <v>1</v>
      </c>
      <c r="E28" s="147" t="s">
        <v>74</v>
      </c>
      <c r="F28" s="140">
        <v>0</v>
      </c>
    </row>
    <row r="29" spans="1:6" x14ac:dyDescent="0.25">
      <c r="A29" s="147" t="s">
        <v>19</v>
      </c>
      <c r="B29" s="140">
        <v>1</v>
      </c>
      <c r="E29" s="147" t="s">
        <v>75</v>
      </c>
      <c r="F29" s="140">
        <v>0</v>
      </c>
    </row>
    <row r="30" spans="1:6" x14ac:dyDescent="0.25">
      <c r="A30" s="147" t="s">
        <v>20</v>
      </c>
      <c r="B30" s="140">
        <v>2</v>
      </c>
      <c r="E30" s="147" t="s">
        <v>76</v>
      </c>
      <c r="F30" s="140">
        <v>0</v>
      </c>
    </row>
    <row r="31" spans="1:6" x14ac:dyDescent="0.25">
      <c r="A31" s="147" t="s">
        <v>21</v>
      </c>
      <c r="B31" s="140">
        <v>2</v>
      </c>
      <c r="E31" s="139" t="s">
        <v>496</v>
      </c>
      <c r="F31" s="140"/>
    </row>
    <row r="32" spans="1:6" x14ac:dyDescent="0.25">
      <c r="A32" s="147" t="s">
        <v>22</v>
      </c>
      <c r="B32" s="140">
        <v>1</v>
      </c>
      <c r="E32" s="146" t="s">
        <v>496</v>
      </c>
      <c r="F32" s="140"/>
    </row>
    <row r="33" spans="1:6" x14ac:dyDescent="0.25">
      <c r="A33" s="147" t="s">
        <v>23</v>
      </c>
      <c r="B33" s="140">
        <v>2</v>
      </c>
      <c r="E33" s="147" t="s">
        <v>496</v>
      </c>
      <c r="F33" s="140"/>
    </row>
    <row r="34" spans="1:6" x14ac:dyDescent="0.25">
      <c r="A34" s="147" t="s">
        <v>24</v>
      </c>
      <c r="B34" s="140">
        <v>1</v>
      </c>
      <c r="E34" s="139" t="s">
        <v>481</v>
      </c>
      <c r="F34" s="140">
        <v>0</v>
      </c>
    </row>
    <row r="35" spans="1:6" x14ac:dyDescent="0.25">
      <c r="A35" s="147" t="s">
        <v>36</v>
      </c>
      <c r="B35" s="140">
        <v>1</v>
      </c>
    </row>
    <row r="36" spans="1:6" x14ac:dyDescent="0.25">
      <c r="A36" s="139" t="s">
        <v>452</v>
      </c>
      <c r="B36" s="140">
        <v>45</v>
      </c>
    </row>
    <row r="37" spans="1:6" x14ac:dyDescent="0.25">
      <c r="A37" s="146" t="s">
        <v>518</v>
      </c>
      <c r="B37" s="140">
        <v>20</v>
      </c>
    </row>
    <row r="38" spans="1:6" x14ac:dyDescent="0.25">
      <c r="A38" s="147" t="s">
        <v>39</v>
      </c>
      <c r="B38" s="140">
        <v>1</v>
      </c>
    </row>
    <row r="39" spans="1:6" x14ac:dyDescent="0.25">
      <c r="A39" s="147" t="s">
        <v>40</v>
      </c>
      <c r="B39" s="140">
        <v>1</v>
      </c>
    </row>
    <row r="40" spans="1:6" x14ac:dyDescent="0.25">
      <c r="A40" s="147" t="s">
        <v>41</v>
      </c>
      <c r="B40" s="140">
        <v>1</v>
      </c>
    </row>
    <row r="41" spans="1:6" x14ac:dyDescent="0.25">
      <c r="A41" s="147" t="s">
        <v>42</v>
      </c>
      <c r="B41" s="140">
        <v>1</v>
      </c>
    </row>
    <row r="42" spans="1:6" x14ac:dyDescent="0.25">
      <c r="A42" s="147" t="s">
        <v>43</v>
      </c>
      <c r="B42" s="140">
        <v>1</v>
      </c>
    </row>
    <row r="43" spans="1:6" x14ac:dyDescent="0.25">
      <c r="A43" s="147" t="s">
        <v>44</v>
      </c>
      <c r="B43" s="140">
        <v>1</v>
      </c>
    </row>
    <row r="44" spans="1:6" x14ac:dyDescent="0.25">
      <c r="A44" s="147" t="s">
        <v>54</v>
      </c>
      <c r="B44" s="140">
        <v>1</v>
      </c>
    </row>
    <row r="45" spans="1:6" x14ac:dyDescent="0.25">
      <c r="A45" s="147" t="s">
        <v>45</v>
      </c>
      <c r="B45" s="140">
        <v>1</v>
      </c>
    </row>
    <row r="46" spans="1:6" x14ac:dyDescent="0.25">
      <c r="A46" s="147" t="s">
        <v>46</v>
      </c>
      <c r="B46" s="140">
        <v>1</v>
      </c>
    </row>
    <row r="47" spans="1:6" x14ac:dyDescent="0.25">
      <c r="A47" s="147" t="s">
        <v>47</v>
      </c>
      <c r="B47" s="140">
        <v>2</v>
      </c>
    </row>
    <row r="48" spans="1:6" x14ac:dyDescent="0.25">
      <c r="A48" s="147" t="s">
        <v>48</v>
      </c>
      <c r="B48" s="140">
        <v>2</v>
      </c>
    </row>
    <row r="49" spans="1:2" x14ac:dyDescent="0.25">
      <c r="A49" s="147" t="s">
        <v>49</v>
      </c>
      <c r="B49" s="140">
        <v>1</v>
      </c>
    </row>
    <row r="50" spans="1:2" x14ac:dyDescent="0.25">
      <c r="A50" s="147" t="s">
        <v>50</v>
      </c>
      <c r="B50" s="140">
        <v>1</v>
      </c>
    </row>
    <row r="51" spans="1:2" x14ac:dyDescent="0.25">
      <c r="A51" s="147" t="s">
        <v>51</v>
      </c>
      <c r="B51" s="140">
        <v>1</v>
      </c>
    </row>
    <row r="52" spans="1:2" x14ac:dyDescent="0.25">
      <c r="A52" s="147" t="s">
        <v>52</v>
      </c>
      <c r="B52" s="140">
        <v>1</v>
      </c>
    </row>
    <row r="53" spans="1:2" x14ac:dyDescent="0.25">
      <c r="A53" s="147" t="s">
        <v>53</v>
      </c>
      <c r="B53" s="140">
        <v>1</v>
      </c>
    </row>
    <row r="54" spans="1:2" x14ac:dyDescent="0.25">
      <c r="A54" s="147" t="s">
        <v>57</v>
      </c>
      <c r="B54" s="140">
        <v>1</v>
      </c>
    </row>
    <row r="55" spans="1:2" x14ac:dyDescent="0.25">
      <c r="A55" s="147" t="s">
        <v>58</v>
      </c>
      <c r="B55" s="140">
        <v>1</v>
      </c>
    </row>
    <row r="56" spans="1:2" x14ac:dyDescent="0.25">
      <c r="A56" s="146" t="s">
        <v>519</v>
      </c>
      <c r="B56" s="140">
        <v>15</v>
      </c>
    </row>
    <row r="57" spans="1:2" x14ac:dyDescent="0.25">
      <c r="A57" s="147" t="s">
        <v>60</v>
      </c>
      <c r="B57" s="140">
        <v>4</v>
      </c>
    </row>
    <row r="58" spans="1:2" x14ac:dyDescent="0.25">
      <c r="A58" s="147" t="s">
        <v>61</v>
      </c>
      <c r="B58" s="140">
        <v>4</v>
      </c>
    </row>
    <row r="59" spans="1:2" x14ac:dyDescent="0.25">
      <c r="A59" s="147" t="s">
        <v>62</v>
      </c>
      <c r="B59" s="140">
        <v>3</v>
      </c>
    </row>
    <row r="60" spans="1:2" x14ac:dyDescent="0.25">
      <c r="A60" s="147" t="s">
        <v>63</v>
      </c>
      <c r="B60" s="140">
        <v>4</v>
      </c>
    </row>
    <row r="61" spans="1:2" x14ac:dyDescent="0.25">
      <c r="A61" s="146" t="s">
        <v>520</v>
      </c>
      <c r="B61" s="140">
        <v>10</v>
      </c>
    </row>
    <row r="62" spans="1:2" x14ac:dyDescent="0.25">
      <c r="A62" s="147" t="s">
        <v>65</v>
      </c>
      <c r="B62" s="140">
        <v>5</v>
      </c>
    </row>
    <row r="63" spans="1:2" x14ac:dyDescent="0.25">
      <c r="A63" s="147" t="s">
        <v>66</v>
      </c>
      <c r="B63" s="140">
        <v>5</v>
      </c>
    </row>
    <row r="64" spans="1:2" x14ac:dyDescent="0.25">
      <c r="A64" s="139" t="s">
        <v>496</v>
      </c>
      <c r="B64" s="140"/>
    </row>
    <row r="65" spans="1:2" x14ac:dyDescent="0.25">
      <c r="A65" s="146" t="s">
        <v>496</v>
      </c>
      <c r="B65" s="140"/>
    </row>
    <row r="66" spans="1:2" x14ac:dyDescent="0.25">
      <c r="A66" s="147" t="s">
        <v>496</v>
      </c>
      <c r="B66" s="140"/>
    </row>
    <row r="67" spans="1:2" x14ac:dyDescent="0.25">
      <c r="A67" s="139" t="s">
        <v>481</v>
      </c>
      <c r="B67" s="140">
        <v>70</v>
      </c>
    </row>
  </sheetData>
  <mergeCells count="4">
    <mergeCell ref="E5:F6"/>
    <mergeCell ref="A5:B6"/>
    <mergeCell ref="I5:J6"/>
    <mergeCell ref="M5:N6"/>
  </mergeCells>
  <pageMargins left="0.7" right="0.7" top="0.75" bottom="0.75" header="0.3" footer="0.3"/>
  <pageSetup orientation="portrait" verticalDpi="300" r:id="rId5"/>
  <drawing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2" tint="-0.499984740745262"/>
  </sheetPr>
  <dimension ref="A2:N389"/>
  <sheetViews>
    <sheetView showGridLines="0" topLeftCell="B1" zoomScale="77" zoomScaleNormal="85" workbookViewId="0">
      <pane ySplit="4" topLeftCell="A53" activePane="bottomLeft" state="frozen"/>
      <selection pane="bottomLeft" activeCell="F12" sqref="F12"/>
    </sheetView>
  </sheetViews>
  <sheetFormatPr baseColWidth="10" defaultRowHeight="15" x14ac:dyDescent="0.25"/>
  <cols>
    <col min="1" max="1" width="7" hidden="1" customWidth="1" collapsed="1"/>
    <col min="3" max="3" width="14.85546875" customWidth="1" collapsed="1"/>
    <col min="4" max="4" width="31.7109375" bestFit="1" customWidth="1" collapsed="1"/>
    <col min="5" max="5" width="27.85546875" customWidth="1" collapsed="1"/>
    <col min="6" max="6" width="49.28515625" style="120" customWidth="1" collapsed="1"/>
    <col min="7" max="7" width="31.7109375" customWidth="1" collapsed="1"/>
    <col min="8" max="8" width="23.5703125" customWidth="1" collapsed="1"/>
    <col min="9" max="9" width="21.85546875" customWidth="1" collapsed="1"/>
    <col min="10" max="10" width="27.28515625" customWidth="1" collapsed="1"/>
    <col min="11" max="11" width="15.140625" customWidth="1" collapsed="1"/>
    <col min="12" max="12" width="17.28515625" customWidth="1" collapsed="1"/>
    <col min="13" max="13" width="16.5703125" customWidth="1" collapsed="1"/>
    <col min="14" max="14" width="20.5703125" customWidth="1" collapsed="1"/>
  </cols>
  <sheetData>
    <row r="2" spans="1:14" ht="18.75" x14ac:dyDescent="0.3">
      <c r="B2" s="406" t="s">
        <v>443</v>
      </c>
      <c r="C2" s="406"/>
      <c r="D2" s="406"/>
      <c r="E2" s="406"/>
      <c r="F2" s="406"/>
      <c r="G2" s="406"/>
      <c r="H2" s="406"/>
      <c r="I2" s="406"/>
      <c r="J2" s="406"/>
      <c r="K2" s="406"/>
      <c r="L2" s="406"/>
      <c r="M2" s="406"/>
    </row>
    <row r="3" spans="1:14" ht="30" customHeight="1" thickBot="1" x14ac:dyDescent="0.3"/>
    <row r="4" spans="1:14" ht="45.75" thickBot="1" x14ac:dyDescent="0.3">
      <c r="A4" s="240" t="s">
        <v>512</v>
      </c>
      <c r="B4" s="246" t="s">
        <v>111</v>
      </c>
      <c r="C4" s="247" t="s">
        <v>525</v>
      </c>
      <c r="D4" s="247" t="s">
        <v>439</v>
      </c>
      <c r="E4" s="247" t="s">
        <v>474</v>
      </c>
      <c r="F4" s="247" t="s">
        <v>13</v>
      </c>
      <c r="G4" s="247" t="s">
        <v>450</v>
      </c>
      <c r="H4" s="247" t="s">
        <v>440</v>
      </c>
      <c r="I4" s="247" t="s">
        <v>570</v>
      </c>
      <c r="J4" s="247" t="s">
        <v>441</v>
      </c>
      <c r="K4" s="247" t="s">
        <v>526</v>
      </c>
      <c r="L4" s="247" t="s">
        <v>527</v>
      </c>
      <c r="M4" s="247" t="s">
        <v>442</v>
      </c>
      <c r="N4" s="248" t="s">
        <v>446</v>
      </c>
    </row>
    <row r="5" spans="1:14" ht="60" x14ac:dyDescent="0.25">
      <c r="A5" s="235">
        <v>1</v>
      </c>
      <c r="B5" s="241" t="s">
        <v>451</v>
      </c>
      <c r="C5" s="242">
        <v>43100</v>
      </c>
      <c r="D5" s="241" t="s">
        <v>516</v>
      </c>
      <c r="E5" s="241" t="s">
        <v>455</v>
      </c>
      <c r="F5" s="241" t="s">
        <v>0</v>
      </c>
      <c r="G5" s="241" t="s">
        <v>577</v>
      </c>
      <c r="H5" s="241" t="s">
        <v>612</v>
      </c>
      <c r="I5" s="241" t="s">
        <v>623</v>
      </c>
      <c r="J5" s="241" t="s">
        <v>658</v>
      </c>
      <c r="K5" s="244">
        <v>42767</v>
      </c>
      <c r="L5" s="244">
        <v>42767</v>
      </c>
      <c r="M5" s="245" t="s">
        <v>575</v>
      </c>
      <c r="N5" s="243"/>
    </row>
    <row r="6" spans="1:14" ht="45" x14ac:dyDescent="0.25">
      <c r="A6" s="235">
        <v>23</v>
      </c>
      <c r="B6" s="236" t="s">
        <v>452</v>
      </c>
      <c r="C6" s="237">
        <v>43100</v>
      </c>
      <c r="D6" s="236" t="s">
        <v>518</v>
      </c>
      <c r="E6" s="236" t="s">
        <v>468</v>
      </c>
      <c r="F6" s="236" t="s">
        <v>39</v>
      </c>
      <c r="G6" s="236" t="s">
        <v>580</v>
      </c>
      <c r="H6" s="236" t="s">
        <v>611</v>
      </c>
      <c r="I6" s="236" t="s">
        <v>623</v>
      </c>
      <c r="J6" s="236" t="s">
        <v>624</v>
      </c>
      <c r="K6" s="249">
        <v>42767</v>
      </c>
      <c r="L6" s="249">
        <v>42767</v>
      </c>
      <c r="M6" s="155" t="s">
        <v>575</v>
      </c>
      <c r="N6" s="235"/>
    </row>
    <row r="7" spans="1:14" ht="60" x14ac:dyDescent="0.25">
      <c r="A7" s="235">
        <v>24</v>
      </c>
      <c r="B7" s="236" t="s">
        <v>452</v>
      </c>
      <c r="C7" s="237">
        <v>43100</v>
      </c>
      <c r="D7" s="236" t="s">
        <v>518</v>
      </c>
      <c r="E7" s="236" t="s">
        <v>468</v>
      </c>
      <c r="F7" s="236" t="s">
        <v>40</v>
      </c>
      <c r="G7" s="236" t="s">
        <v>578</v>
      </c>
      <c r="H7" s="236" t="s">
        <v>613</v>
      </c>
      <c r="I7" s="236" t="s">
        <v>623</v>
      </c>
      <c r="J7" s="236" t="s">
        <v>625</v>
      </c>
      <c r="K7" s="249">
        <v>42779</v>
      </c>
      <c r="L7" s="249">
        <v>42779</v>
      </c>
      <c r="M7" s="155" t="s">
        <v>575</v>
      </c>
      <c r="N7" s="235"/>
    </row>
    <row r="8" spans="1:14" ht="45" x14ac:dyDescent="0.25">
      <c r="A8" s="235">
        <v>25</v>
      </c>
      <c r="B8" s="236" t="s">
        <v>452</v>
      </c>
      <c r="C8" s="237">
        <v>43100</v>
      </c>
      <c r="D8" s="236" t="s">
        <v>518</v>
      </c>
      <c r="E8" s="236" t="s">
        <v>468</v>
      </c>
      <c r="F8" s="236" t="s">
        <v>41</v>
      </c>
      <c r="G8" s="235" t="s">
        <v>579</v>
      </c>
      <c r="H8" s="236" t="s">
        <v>612</v>
      </c>
      <c r="I8" s="236" t="s">
        <v>623</v>
      </c>
      <c r="J8" s="235" t="s">
        <v>626</v>
      </c>
      <c r="K8" s="249">
        <v>42767</v>
      </c>
      <c r="L8" s="249">
        <v>42767</v>
      </c>
      <c r="M8" s="155" t="s">
        <v>575</v>
      </c>
      <c r="N8" s="235"/>
    </row>
    <row r="9" spans="1:14" ht="45" x14ac:dyDescent="0.25">
      <c r="A9" s="235">
        <v>26</v>
      </c>
      <c r="B9" s="236" t="s">
        <v>452</v>
      </c>
      <c r="C9" s="237">
        <v>43100</v>
      </c>
      <c r="D9" s="236" t="s">
        <v>518</v>
      </c>
      <c r="E9" s="236" t="s">
        <v>468</v>
      </c>
      <c r="F9" s="236" t="s">
        <v>42</v>
      </c>
      <c r="G9" s="236" t="s">
        <v>581</v>
      </c>
      <c r="H9" s="236" t="s">
        <v>611</v>
      </c>
      <c r="I9" s="236" t="s">
        <v>623</v>
      </c>
      <c r="J9" s="236" t="s">
        <v>627</v>
      </c>
      <c r="K9" s="249">
        <v>42767</v>
      </c>
      <c r="L9" s="249">
        <v>42767</v>
      </c>
      <c r="M9" s="155" t="s">
        <v>575</v>
      </c>
      <c r="N9" s="235"/>
    </row>
    <row r="10" spans="1:14" ht="45" x14ac:dyDescent="0.25">
      <c r="A10" s="235">
        <v>27</v>
      </c>
      <c r="B10" s="236" t="s">
        <v>452</v>
      </c>
      <c r="C10" s="237">
        <v>43100</v>
      </c>
      <c r="D10" s="236" t="s">
        <v>518</v>
      </c>
      <c r="E10" s="236" t="s">
        <v>468</v>
      </c>
      <c r="F10" s="236" t="s">
        <v>43</v>
      </c>
      <c r="G10" s="236" t="s">
        <v>582</v>
      </c>
      <c r="H10" s="236" t="s">
        <v>611</v>
      </c>
      <c r="I10" s="236" t="s">
        <v>623</v>
      </c>
      <c r="J10" s="235" t="s">
        <v>628</v>
      </c>
      <c r="K10" s="249">
        <v>42769</v>
      </c>
      <c r="L10" s="249">
        <v>42769</v>
      </c>
      <c r="M10" s="155" t="s">
        <v>575</v>
      </c>
      <c r="N10" s="235"/>
    </row>
    <row r="11" spans="1:14" ht="75" x14ac:dyDescent="0.25">
      <c r="A11" s="235">
        <v>28</v>
      </c>
      <c r="B11" s="236" t="s">
        <v>452</v>
      </c>
      <c r="C11" s="237">
        <v>43100</v>
      </c>
      <c r="D11" s="236" t="s">
        <v>518</v>
      </c>
      <c r="E11" s="236" t="s">
        <v>468</v>
      </c>
      <c r="F11" s="236" t="s">
        <v>44</v>
      </c>
      <c r="G11" s="236" t="s">
        <v>583</v>
      </c>
      <c r="H11" s="236" t="s">
        <v>614</v>
      </c>
      <c r="I11" s="236" t="s">
        <v>623</v>
      </c>
      <c r="J11" s="236" t="s">
        <v>629</v>
      </c>
      <c r="K11" s="249">
        <v>42786</v>
      </c>
      <c r="L11" s="249">
        <v>42786</v>
      </c>
      <c r="M11" s="155" t="s">
        <v>575</v>
      </c>
      <c r="N11" s="235"/>
    </row>
    <row r="12" spans="1:14" ht="45" x14ac:dyDescent="0.25">
      <c r="A12" s="235">
        <v>29</v>
      </c>
      <c r="B12" s="236" t="s">
        <v>452</v>
      </c>
      <c r="C12" s="237">
        <v>43100</v>
      </c>
      <c r="D12" s="236" t="s">
        <v>518</v>
      </c>
      <c r="E12" s="236" t="s">
        <v>468</v>
      </c>
      <c r="F12" s="236" t="s">
        <v>54</v>
      </c>
      <c r="G12" s="236" t="s">
        <v>584</v>
      </c>
      <c r="H12" s="236" t="s">
        <v>615</v>
      </c>
      <c r="I12" s="236" t="s">
        <v>623</v>
      </c>
      <c r="J12" s="236" t="s">
        <v>630</v>
      </c>
      <c r="K12" s="249">
        <v>42796</v>
      </c>
      <c r="L12" s="249">
        <v>42796</v>
      </c>
      <c r="M12" s="155" t="s">
        <v>575</v>
      </c>
      <c r="N12" s="235"/>
    </row>
    <row r="13" spans="1:14" ht="45" x14ac:dyDescent="0.25">
      <c r="A13" s="235">
        <v>30</v>
      </c>
      <c r="B13" s="236" t="s">
        <v>452</v>
      </c>
      <c r="C13" s="237">
        <v>43100</v>
      </c>
      <c r="D13" s="236" t="s">
        <v>518</v>
      </c>
      <c r="E13" s="236" t="s">
        <v>468</v>
      </c>
      <c r="F13" s="236" t="s">
        <v>45</v>
      </c>
      <c r="G13" s="236" t="s">
        <v>585</v>
      </c>
      <c r="H13" s="235" t="s">
        <v>616</v>
      </c>
      <c r="I13" s="236" t="s">
        <v>623</v>
      </c>
      <c r="J13" s="236" t="s">
        <v>631</v>
      </c>
      <c r="K13" s="249">
        <v>42737</v>
      </c>
      <c r="L13" s="249">
        <v>43099</v>
      </c>
      <c r="M13" s="155" t="s">
        <v>575</v>
      </c>
      <c r="N13" s="235"/>
    </row>
    <row r="14" spans="1:14" ht="45" x14ac:dyDescent="0.25">
      <c r="A14" s="235">
        <v>31</v>
      </c>
      <c r="B14" s="235" t="s">
        <v>452</v>
      </c>
      <c r="C14" s="249">
        <v>43100</v>
      </c>
      <c r="D14" s="235" t="s">
        <v>518</v>
      </c>
      <c r="E14" s="235" t="s">
        <v>468</v>
      </c>
      <c r="F14" s="236" t="s">
        <v>46</v>
      </c>
      <c r="G14" s="236" t="s">
        <v>586</v>
      </c>
      <c r="H14" s="236" t="s">
        <v>617</v>
      </c>
      <c r="I14" s="236" t="s">
        <v>623</v>
      </c>
      <c r="J14" s="236" t="s">
        <v>632</v>
      </c>
      <c r="K14" s="249">
        <v>42809</v>
      </c>
      <c r="L14" s="249">
        <v>43174</v>
      </c>
      <c r="M14" s="155" t="s">
        <v>575</v>
      </c>
      <c r="N14" s="235"/>
    </row>
    <row r="15" spans="1:14" ht="60" x14ac:dyDescent="0.25">
      <c r="A15" s="235">
        <v>32</v>
      </c>
      <c r="B15" s="235" t="s">
        <v>452</v>
      </c>
      <c r="C15" s="249">
        <v>43100</v>
      </c>
      <c r="D15" s="235" t="s">
        <v>518</v>
      </c>
      <c r="E15" s="235" t="s">
        <v>469</v>
      </c>
      <c r="F15" s="236" t="s">
        <v>47</v>
      </c>
      <c r="G15" s="236" t="s">
        <v>587</v>
      </c>
      <c r="H15" s="236" t="s">
        <v>612</v>
      </c>
      <c r="I15" s="236" t="s">
        <v>623</v>
      </c>
      <c r="J15" s="236" t="s">
        <v>633</v>
      </c>
      <c r="K15" s="249">
        <v>42845</v>
      </c>
      <c r="L15" s="249">
        <v>42845</v>
      </c>
      <c r="M15" s="155" t="s">
        <v>575</v>
      </c>
      <c r="N15" s="235"/>
    </row>
    <row r="16" spans="1:14" ht="60" x14ac:dyDescent="0.25">
      <c r="A16" s="235">
        <v>33</v>
      </c>
      <c r="B16" s="235" t="s">
        <v>452</v>
      </c>
      <c r="C16" s="249">
        <v>43100</v>
      </c>
      <c r="D16" s="235" t="s">
        <v>518</v>
      </c>
      <c r="E16" s="235" t="s">
        <v>469</v>
      </c>
      <c r="F16" s="236" t="s">
        <v>48</v>
      </c>
      <c r="G16" s="236" t="s">
        <v>588</v>
      </c>
      <c r="H16" s="236" t="s">
        <v>612</v>
      </c>
      <c r="I16" s="236" t="s">
        <v>623</v>
      </c>
      <c r="J16" s="236" t="s">
        <v>634</v>
      </c>
      <c r="K16" s="249">
        <v>42845</v>
      </c>
      <c r="L16" s="249">
        <v>42845</v>
      </c>
      <c r="M16" s="155" t="s">
        <v>575</v>
      </c>
      <c r="N16" s="235"/>
    </row>
    <row r="17" spans="1:14" ht="45" x14ac:dyDescent="0.25">
      <c r="A17" s="235">
        <v>34</v>
      </c>
      <c r="B17" s="235" t="s">
        <v>452</v>
      </c>
      <c r="C17" s="249">
        <v>43100</v>
      </c>
      <c r="D17" s="235" t="s">
        <v>518</v>
      </c>
      <c r="E17" s="235" t="s">
        <v>469</v>
      </c>
      <c r="F17" s="236" t="s">
        <v>49</v>
      </c>
      <c r="G17" s="236" t="s">
        <v>589</v>
      </c>
      <c r="H17" s="236" t="s">
        <v>612</v>
      </c>
      <c r="I17" s="236" t="s">
        <v>623</v>
      </c>
      <c r="J17" s="236" t="s">
        <v>635</v>
      </c>
      <c r="K17" s="249">
        <v>42845</v>
      </c>
      <c r="L17" s="249">
        <v>42845</v>
      </c>
      <c r="M17" s="155" t="s">
        <v>575</v>
      </c>
      <c r="N17" s="235"/>
    </row>
    <row r="18" spans="1:14" ht="60" x14ac:dyDescent="0.25">
      <c r="A18" s="235">
        <v>35</v>
      </c>
      <c r="B18" s="235" t="s">
        <v>452</v>
      </c>
      <c r="C18" s="249">
        <v>43100</v>
      </c>
      <c r="D18" s="235" t="s">
        <v>518</v>
      </c>
      <c r="E18" s="235" t="s">
        <v>470</v>
      </c>
      <c r="F18" s="236" t="s">
        <v>50</v>
      </c>
      <c r="G18" s="236" t="s">
        <v>590</v>
      </c>
      <c r="H18" s="236" t="s">
        <v>612</v>
      </c>
      <c r="I18" s="236" t="s">
        <v>623</v>
      </c>
      <c r="J18" s="236" t="s">
        <v>636</v>
      </c>
      <c r="K18" s="249">
        <v>42845</v>
      </c>
      <c r="L18" s="249">
        <v>42845</v>
      </c>
      <c r="M18" s="155" t="s">
        <v>575</v>
      </c>
      <c r="N18" s="235"/>
    </row>
    <row r="19" spans="1:14" ht="60" x14ac:dyDescent="0.25">
      <c r="A19" s="235">
        <v>36</v>
      </c>
      <c r="B19" s="235" t="s">
        <v>452</v>
      </c>
      <c r="C19" s="249">
        <v>43100</v>
      </c>
      <c r="D19" s="235" t="s">
        <v>518</v>
      </c>
      <c r="E19" s="235" t="s">
        <v>470</v>
      </c>
      <c r="F19" s="236" t="s">
        <v>51</v>
      </c>
      <c r="G19" s="236" t="s">
        <v>659</v>
      </c>
      <c r="H19" s="236" t="s">
        <v>612</v>
      </c>
      <c r="I19" s="236" t="s">
        <v>623</v>
      </c>
      <c r="J19" s="236" t="s">
        <v>660</v>
      </c>
      <c r="K19" s="249">
        <v>42845</v>
      </c>
      <c r="L19" s="249">
        <v>42845</v>
      </c>
      <c r="M19" s="155" t="s">
        <v>575</v>
      </c>
      <c r="N19" s="235"/>
    </row>
    <row r="20" spans="1:14" ht="60" x14ac:dyDescent="0.25">
      <c r="A20" s="235">
        <v>37</v>
      </c>
      <c r="B20" s="235" t="s">
        <v>452</v>
      </c>
      <c r="C20" s="249">
        <v>43100</v>
      </c>
      <c r="D20" s="235" t="s">
        <v>518</v>
      </c>
      <c r="E20" s="235" t="s">
        <v>470</v>
      </c>
      <c r="F20" s="236" t="s">
        <v>52</v>
      </c>
      <c r="G20" s="236" t="s">
        <v>591</v>
      </c>
      <c r="H20" s="236" t="s">
        <v>612</v>
      </c>
      <c r="I20" s="236" t="s">
        <v>623</v>
      </c>
      <c r="J20" s="236" t="s">
        <v>637</v>
      </c>
      <c r="K20" s="249">
        <v>42845</v>
      </c>
      <c r="L20" s="249">
        <v>42845</v>
      </c>
      <c r="M20" s="155" t="s">
        <v>575</v>
      </c>
      <c r="N20" s="235"/>
    </row>
    <row r="21" spans="1:14" ht="75" x14ac:dyDescent="0.25">
      <c r="A21" s="235">
        <v>38</v>
      </c>
      <c r="B21" s="235" t="s">
        <v>452</v>
      </c>
      <c r="C21" s="249">
        <v>43100</v>
      </c>
      <c r="D21" s="235" t="s">
        <v>518</v>
      </c>
      <c r="E21" s="235" t="s">
        <v>470</v>
      </c>
      <c r="F21" s="236" t="s">
        <v>53</v>
      </c>
      <c r="G21" s="236" t="s">
        <v>592</v>
      </c>
      <c r="H21" s="236" t="s">
        <v>612</v>
      </c>
      <c r="I21" s="236" t="s">
        <v>623</v>
      </c>
      <c r="J21" s="236" t="s">
        <v>638</v>
      </c>
      <c r="K21" s="249">
        <v>42845</v>
      </c>
      <c r="L21" s="249">
        <v>42845</v>
      </c>
      <c r="M21" s="155" t="s">
        <v>575</v>
      </c>
      <c r="N21" s="235"/>
    </row>
    <row r="22" spans="1:14" ht="60" x14ac:dyDescent="0.25">
      <c r="A22" s="235">
        <v>39</v>
      </c>
      <c r="B22" s="235" t="s">
        <v>452</v>
      </c>
      <c r="C22" s="249">
        <v>43100</v>
      </c>
      <c r="D22" s="235" t="s">
        <v>518</v>
      </c>
      <c r="E22" s="235" t="s">
        <v>470</v>
      </c>
      <c r="F22" s="236" t="s">
        <v>57</v>
      </c>
      <c r="G22" s="236" t="s">
        <v>593</v>
      </c>
      <c r="H22" s="236" t="s">
        <v>612</v>
      </c>
      <c r="I22" s="236" t="s">
        <v>623</v>
      </c>
      <c r="J22" s="236" t="s">
        <v>639</v>
      </c>
      <c r="K22" s="249">
        <v>42845</v>
      </c>
      <c r="L22" s="249">
        <v>42845</v>
      </c>
      <c r="M22" s="155" t="s">
        <v>575</v>
      </c>
      <c r="N22" s="235"/>
    </row>
    <row r="23" spans="1:14" ht="60" x14ac:dyDescent="0.25">
      <c r="A23" s="235">
        <v>40</v>
      </c>
      <c r="B23" s="235" t="s">
        <v>452</v>
      </c>
      <c r="C23" s="249">
        <v>43100</v>
      </c>
      <c r="D23" s="235" t="s">
        <v>518</v>
      </c>
      <c r="E23" s="235" t="s">
        <v>470</v>
      </c>
      <c r="F23" s="236" t="s">
        <v>58</v>
      </c>
      <c r="G23" s="236" t="s">
        <v>594</v>
      </c>
      <c r="H23" s="236" t="s">
        <v>612</v>
      </c>
      <c r="I23" s="236" t="s">
        <v>623</v>
      </c>
      <c r="J23" s="236" t="s">
        <v>640</v>
      </c>
      <c r="K23" s="249">
        <v>42845</v>
      </c>
      <c r="L23" s="249">
        <v>42845</v>
      </c>
      <c r="M23" s="155" t="s">
        <v>575</v>
      </c>
      <c r="N23" s="235"/>
    </row>
    <row r="24" spans="1:14" ht="45" x14ac:dyDescent="0.25">
      <c r="A24" s="235">
        <v>42</v>
      </c>
      <c r="B24" s="235" t="s">
        <v>452</v>
      </c>
      <c r="C24" s="249">
        <v>43100</v>
      </c>
      <c r="D24" s="235" t="s">
        <v>519</v>
      </c>
      <c r="E24" s="235" t="s">
        <v>471</v>
      </c>
      <c r="F24" s="236" t="s">
        <v>61</v>
      </c>
      <c r="G24" s="236" t="s">
        <v>595</v>
      </c>
      <c r="H24" s="236" t="s">
        <v>612</v>
      </c>
      <c r="I24" s="236" t="s">
        <v>623</v>
      </c>
      <c r="J24" s="235" t="s">
        <v>641</v>
      </c>
      <c r="K24" s="249">
        <v>42858</v>
      </c>
      <c r="L24" s="249">
        <v>42858</v>
      </c>
      <c r="M24" s="155" t="s">
        <v>575</v>
      </c>
      <c r="N24" s="235"/>
    </row>
    <row r="25" spans="1:14" ht="45" x14ac:dyDescent="0.25">
      <c r="A25" s="235">
        <v>43</v>
      </c>
      <c r="B25" s="235" t="s">
        <v>452</v>
      </c>
      <c r="C25" s="249">
        <v>43100</v>
      </c>
      <c r="D25" s="235" t="s">
        <v>519</v>
      </c>
      <c r="E25" s="235" t="s">
        <v>471</v>
      </c>
      <c r="F25" s="236" t="s">
        <v>62</v>
      </c>
      <c r="G25" s="236" t="s">
        <v>597</v>
      </c>
      <c r="H25" s="236" t="s">
        <v>618</v>
      </c>
      <c r="I25" s="236" t="s">
        <v>623</v>
      </c>
      <c r="J25" s="235" t="s">
        <v>641</v>
      </c>
      <c r="K25" s="249">
        <v>42858</v>
      </c>
      <c r="L25" s="249">
        <v>42858</v>
      </c>
      <c r="M25" s="155" t="s">
        <v>575</v>
      </c>
      <c r="N25" s="235"/>
    </row>
    <row r="26" spans="1:14" ht="45" x14ac:dyDescent="0.25">
      <c r="A26" s="235">
        <v>44</v>
      </c>
      <c r="B26" s="235" t="s">
        <v>452</v>
      </c>
      <c r="C26" s="249">
        <v>43100</v>
      </c>
      <c r="D26" s="235" t="s">
        <v>519</v>
      </c>
      <c r="E26" s="235" t="s">
        <v>471</v>
      </c>
      <c r="F26" s="236" t="s">
        <v>63</v>
      </c>
      <c r="G26" s="236" t="s">
        <v>596</v>
      </c>
      <c r="H26" s="236" t="s">
        <v>619</v>
      </c>
      <c r="I26" s="236" t="s">
        <v>623</v>
      </c>
      <c r="J26" s="235" t="s">
        <v>642</v>
      </c>
      <c r="K26" s="249">
        <v>42858</v>
      </c>
      <c r="L26" s="249">
        <v>42858</v>
      </c>
      <c r="M26" s="155" t="s">
        <v>575</v>
      </c>
      <c r="N26" s="235"/>
    </row>
    <row r="27" spans="1:14" ht="45" x14ac:dyDescent="0.25">
      <c r="A27" s="235">
        <v>45</v>
      </c>
      <c r="B27" s="235" t="s">
        <v>452</v>
      </c>
      <c r="C27" s="249">
        <v>43100</v>
      </c>
      <c r="D27" s="235" t="s">
        <v>519</v>
      </c>
      <c r="E27" s="235" t="s">
        <v>91</v>
      </c>
      <c r="F27" s="236" t="s">
        <v>90</v>
      </c>
      <c r="G27" s="236" t="s">
        <v>598</v>
      </c>
      <c r="H27" s="236" t="s">
        <v>612</v>
      </c>
      <c r="I27" s="236" t="s">
        <v>623</v>
      </c>
      <c r="J27" s="236" t="s">
        <v>643</v>
      </c>
      <c r="K27" s="249">
        <v>42948</v>
      </c>
      <c r="L27" s="249">
        <v>42948</v>
      </c>
      <c r="M27" s="155" t="s">
        <v>575</v>
      </c>
      <c r="N27" s="235"/>
    </row>
    <row r="28" spans="1:14" ht="45" x14ac:dyDescent="0.25">
      <c r="A28" s="235">
        <v>46</v>
      </c>
      <c r="B28" s="235" t="s">
        <v>452</v>
      </c>
      <c r="C28" s="249">
        <v>43100</v>
      </c>
      <c r="D28" s="235" t="s">
        <v>519</v>
      </c>
      <c r="E28" s="235" t="s">
        <v>91</v>
      </c>
      <c r="F28" s="236" t="s">
        <v>85</v>
      </c>
      <c r="G28" s="236" t="s">
        <v>599</v>
      </c>
      <c r="H28" s="236" t="s">
        <v>612</v>
      </c>
      <c r="I28" s="236" t="s">
        <v>623</v>
      </c>
      <c r="J28" s="236" t="s">
        <v>644</v>
      </c>
      <c r="K28" s="249">
        <v>42948</v>
      </c>
      <c r="L28" s="249">
        <v>42948</v>
      </c>
      <c r="M28" s="155" t="s">
        <v>575</v>
      </c>
      <c r="N28" s="235"/>
    </row>
    <row r="29" spans="1:14" ht="45" x14ac:dyDescent="0.25">
      <c r="A29" s="235">
        <v>47</v>
      </c>
      <c r="B29" s="235" t="s">
        <v>452</v>
      </c>
      <c r="C29" s="249">
        <v>43100</v>
      </c>
      <c r="D29" s="235" t="s">
        <v>519</v>
      </c>
      <c r="E29" s="235" t="s">
        <v>91</v>
      </c>
      <c r="F29" s="236" t="s">
        <v>86</v>
      </c>
      <c r="G29" s="236" t="s">
        <v>600</v>
      </c>
      <c r="H29" s="236" t="s">
        <v>612</v>
      </c>
      <c r="I29" s="236" t="s">
        <v>623</v>
      </c>
      <c r="J29" s="236" t="s">
        <v>645</v>
      </c>
      <c r="K29" s="249">
        <v>42948</v>
      </c>
      <c r="L29" s="249">
        <v>42948</v>
      </c>
      <c r="M29" s="155" t="s">
        <v>575</v>
      </c>
      <c r="N29" s="235"/>
    </row>
    <row r="30" spans="1:14" ht="45" x14ac:dyDescent="0.25">
      <c r="A30" s="235">
        <v>48</v>
      </c>
      <c r="B30" s="235" t="s">
        <v>452</v>
      </c>
      <c r="C30" s="249">
        <v>43100</v>
      </c>
      <c r="D30" s="235" t="s">
        <v>519</v>
      </c>
      <c r="E30" s="235" t="s">
        <v>91</v>
      </c>
      <c r="F30" s="236" t="s">
        <v>87</v>
      </c>
      <c r="G30" s="235" t="s">
        <v>601</v>
      </c>
      <c r="H30" s="236" t="s">
        <v>612</v>
      </c>
      <c r="I30" s="236" t="s">
        <v>623</v>
      </c>
      <c r="J30" s="235" t="s">
        <v>646</v>
      </c>
      <c r="K30" s="249">
        <v>42948</v>
      </c>
      <c r="L30" s="249">
        <v>42948</v>
      </c>
      <c r="M30" s="155" t="s">
        <v>575</v>
      </c>
      <c r="N30" s="235"/>
    </row>
    <row r="31" spans="1:14" ht="45" x14ac:dyDescent="0.25">
      <c r="A31" s="235">
        <v>49</v>
      </c>
      <c r="B31" s="235" t="s">
        <v>452</v>
      </c>
      <c r="C31" s="249">
        <v>43100</v>
      </c>
      <c r="D31" s="235" t="s">
        <v>519</v>
      </c>
      <c r="E31" s="235" t="s">
        <v>91</v>
      </c>
      <c r="F31" s="236" t="s">
        <v>88</v>
      </c>
      <c r="G31" s="236" t="s">
        <v>620</v>
      </c>
      <c r="H31" s="236" t="s">
        <v>612</v>
      </c>
      <c r="I31" s="236" t="s">
        <v>623</v>
      </c>
      <c r="J31" s="235" t="s">
        <v>647</v>
      </c>
      <c r="K31" s="249">
        <v>42979</v>
      </c>
      <c r="L31" s="249">
        <v>42979</v>
      </c>
      <c r="M31" s="155" t="s">
        <v>575</v>
      </c>
      <c r="N31" s="235"/>
    </row>
    <row r="32" spans="1:14" ht="60" x14ac:dyDescent="0.25">
      <c r="A32" s="235">
        <v>50</v>
      </c>
      <c r="B32" s="235" t="s">
        <v>452</v>
      </c>
      <c r="C32" s="249">
        <v>43100</v>
      </c>
      <c r="D32" s="235" t="s">
        <v>519</v>
      </c>
      <c r="E32" s="235" t="s">
        <v>91</v>
      </c>
      <c r="F32" s="236" t="s">
        <v>89</v>
      </c>
      <c r="G32" s="236" t="s">
        <v>602</v>
      </c>
      <c r="H32" s="235" t="s">
        <v>616</v>
      </c>
      <c r="I32" s="236" t="s">
        <v>623</v>
      </c>
      <c r="J32" s="235" t="s">
        <v>648</v>
      </c>
      <c r="K32" s="249">
        <v>42979</v>
      </c>
      <c r="L32" s="249">
        <v>42979</v>
      </c>
      <c r="M32" s="155" t="s">
        <v>575</v>
      </c>
      <c r="N32" s="235"/>
    </row>
    <row r="33" spans="1:14" ht="60" x14ac:dyDescent="0.25">
      <c r="A33" s="235">
        <v>52</v>
      </c>
      <c r="B33" s="235" t="s">
        <v>452</v>
      </c>
      <c r="C33" s="249">
        <v>43100</v>
      </c>
      <c r="D33" s="235" t="s">
        <v>520</v>
      </c>
      <c r="E33" s="235" t="s">
        <v>472</v>
      </c>
      <c r="F33" s="236" t="s">
        <v>66</v>
      </c>
      <c r="G33" s="235" t="s">
        <v>603</v>
      </c>
      <c r="H33" s="236" t="s">
        <v>621</v>
      </c>
      <c r="I33" s="236" t="s">
        <v>623</v>
      </c>
      <c r="J33" s="250" t="s">
        <v>649</v>
      </c>
      <c r="K33" s="249">
        <v>42797</v>
      </c>
      <c r="L33" s="249">
        <v>42797</v>
      </c>
      <c r="M33" s="155" t="s">
        <v>575</v>
      </c>
      <c r="N33" s="235"/>
    </row>
    <row r="34" spans="1:14" ht="45" x14ac:dyDescent="0.25">
      <c r="A34" s="235"/>
      <c r="B34" s="235" t="s">
        <v>453</v>
      </c>
      <c r="C34" s="249">
        <v>43106</v>
      </c>
      <c r="D34" s="235" t="s">
        <v>576</v>
      </c>
      <c r="E34" s="235" t="s">
        <v>398</v>
      </c>
      <c r="F34" s="236" t="s">
        <v>69</v>
      </c>
      <c r="G34" s="236" t="s">
        <v>605</v>
      </c>
      <c r="H34" s="236" t="s">
        <v>612</v>
      </c>
      <c r="I34" s="236" t="s">
        <v>623</v>
      </c>
      <c r="J34" s="236" t="s">
        <v>650</v>
      </c>
      <c r="K34" s="249">
        <v>43081</v>
      </c>
      <c r="L34" s="249">
        <v>43081</v>
      </c>
      <c r="M34" s="155" t="s">
        <v>575</v>
      </c>
      <c r="N34" s="235"/>
    </row>
    <row r="35" spans="1:14" ht="45" x14ac:dyDescent="0.25">
      <c r="A35" s="235"/>
      <c r="B35" s="235" t="s">
        <v>453</v>
      </c>
      <c r="C35" s="249">
        <v>43107</v>
      </c>
      <c r="D35" s="235" t="s">
        <v>576</v>
      </c>
      <c r="E35" s="235" t="s">
        <v>403</v>
      </c>
      <c r="F35" s="236" t="s">
        <v>68</v>
      </c>
      <c r="G35" s="236" t="s">
        <v>606</v>
      </c>
      <c r="H35" s="236" t="s">
        <v>612</v>
      </c>
      <c r="I35" s="236" t="s">
        <v>623</v>
      </c>
      <c r="J35" s="236" t="s">
        <v>651</v>
      </c>
      <c r="K35" s="249">
        <v>43018</v>
      </c>
      <c r="L35" s="249">
        <v>43018</v>
      </c>
      <c r="M35" s="155" t="s">
        <v>575</v>
      </c>
      <c r="N35" s="235"/>
    </row>
    <row r="36" spans="1:14" ht="60" x14ac:dyDescent="0.25">
      <c r="A36" s="235"/>
      <c r="B36" s="235" t="s">
        <v>453</v>
      </c>
      <c r="C36" s="249">
        <v>43108</v>
      </c>
      <c r="D36" s="235" t="s">
        <v>576</v>
      </c>
      <c r="E36" s="235" t="s">
        <v>408</v>
      </c>
      <c r="F36" s="236" t="s">
        <v>70</v>
      </c>
      <c r="G36" s="236" t="s">
        <v>607</v>
      </c>
      <c r="H36" s="235" t="s">
        <v>622</v>
      </c>
      <c r="I36" s="236" t="s">
        <v>623</v>
      </c>
      <c r="J36" s="236" t="s">
        <v>652</v>
      </c>
      <c r="K36" s="249">
        <v>43099</v>
      </c>
      <c r="L36" s="249">
        <v>43099</v>
      </c>
      <c r="M36" s="155" t="s">
        <v>575</v>
      </c>
      <c r="N36" s="235"/>
    </row>
    <row r="37" spans="1:14" ht="45" x14ac:dyDescent="0.25">
      <c r="A37" s="235"/>
      <c r="B37" s="235" t="s">
        <v>453</v>
      </c>
      <c r="C37" s="249">
        <v>43109</v>
      </c>
      <c r="D37" s="235" t="s">
        <v>576</v>
      </c>
      <c r="E37" s="235" t="s">
        <v>412</v>
      </c>
      <c r="F37" s="236" t="s">
        <v>71</v>
      </c>
      <c r="G37" s="236" t="s">
        <v>604</v>
      </c>
      <c r="H37" s="236" t="s">
        <v>612</v>
      </c>
      <c r="I37" s="236" t="s">
        <v>623</v>
      </c>
      <c r="J37" s="236" t="s">
        <v>653</v>
      </c>
      <c r="K37" s="249">
        <v>43099</v>
      </c>
      <c r="L37" s="249">
        <v>43099</v>
      </c>
      <c r="M37" s="155" t="s">
        <v>575</v>
      </c>
      <c r="N37" s="235"/>
    </row>
    <row r="38" spans="1:14" ht="60" x14ac:dyDescent="0.25">
      <c r="A38" s="235"/>
      <c r="B38" s="235" t="s">
        <v>454</v>
      </c>
      <c r="C38" s="249">
        <v>43110</v>
      </c>
      <c r="D38" s="235" t="s">
        <v>522</v>
      </c>
      <c r="E38" s="235" t="s">
        <v>419</v>
      </c>
      <c r="F38" s="236" t="s">
        <v>73</v>
      </c>
      <c r="G38" s="236" t="s">
        <v>608</v>
      </c>
      <c r="H38" s="236" t="s">
        <v>612</v>
      </c>
      <c r="I38" s="236" t="s">
        <v>623</v>
      </c>
      <c r="J38" s="236" t="s">
        <v>654</v>
      </c>
      <c r="K38" s="249">
        <v>43018</v>
      </c>
      <c r="L38" s="249">
        <v>43018</v>
      </c>
      <c r="M38" s="155" t="s">
        <v>575</v>
      </c>
      <c r="N38" s="235"/>
    </row>
    <row r="39" spans="1:14" ht="45" x14ac:dyDescent="0.25">
      <c r="A39" s="235"/>
      <c r="B39" s="235" t="s">
        <v>454</v>
      </c>
      <c r="C39" s="249">
        <v>43111</v>
      </c>
      <c r="D39" s="235" t="s">
        <v>522</v>
      </c>
      <c r="E39" s="235" t="s">
        <v>424</v>
      </c>
      <c r="F39" s="236" t="s">
        <v>74</v>
      </c>
      <c r="G39" s="236" t="s">
        <v>609</v>
      </c>
      <c r="H39" s="236" t="s">
        <v>612</v>
      </c>
      <c r="I39" s="236" t="s">
        <v>623</v>
      </c>
      <c r="J39" s="236" t="s">
        <v>655</v>
      </c>
      <c r="K39" s="249">
        <v>43018</v>
      </c>
      <c r="L39" s="249">
        <v>43018</v>
      </c>
      <c r="M39" s="155" t="s">
        <v>575</v>
      </c>
      <c r="N39" s="235"/>
    </row>
    <row r="40" spans="1:14" ht="105" x14ac:dyDescent="0.25">
      <c r="A40" s="235"/>
      <c r="B40" s="235" t="s">
        <v>454</v>
      </c>
      <c r="C40" s="249">
        <v>43112</v>
      </c>
      <c r="D40" s="235" t="s">
        <v>522</v>
      </c>
      <c r="E40" s="235" t="s">
        <v>429</v>
      </c>
      <c r="F40" s="236" t="s">
        <v>75</v>
      </c>
      <c r="G40" s="236" t="s">
        <v>610</v>
      </c>
      <c r="H40" s="235" t="s">
        <v>622</v>
      </c>
      <c r="I40" s="236" t="s">
        <v>623</v>
      </c>
      <c r="J40" s="236" t="s">
        <v>656</v>
      </c>
      <c r="K40" s="249">
        <v>43018</v>
      </c>
      <c r="L40" s="249">
        <v>43018</v>
      </c>
      <c r="M40" s="155" t="s">
        <v>575</v>
      </c>
      <c r="N40" s="235"/>
    </row>
    <row r="41" spans="1:14" ht="45" x14ac:dyDescent="0.25">
      <c r="A41" s="235"/>
      <c r="B41" s="235" t="s">
        <v>454</v>
      </c>
      <c r="C41" s="249">
        <v>43113</v>
      </c>
      <c r="D41" s="235" t="s">
        <v>522</v>
      </c>
      <c r="E41" s="235" t="s">
        <v>434</v>
      </c>
      <c r="F41" s="236" t="s">
        <v>76</v>
      </c>
      <c r="G41" s="236" t="s">
        <v>434</v>
      </c>
      <c r="H41" s="235" t="s">
        <v>622</v>
      </c>
      <c r="I41" s="236" t="s">
        <v>623</v>
      </c>
      <c r="J41" s="236" t="s">
        <v>657</v>
      </c>
      <c r="K41" s="249">
        <v>43050</v>
      </c>
      <c r="L41" s="249">
        <v>43050</v>
      </c>
      <c r="M41" s="155" t="s">
        <v>575</v>
      </c>
      <c r="N41" s="235"/>
    </row>
    <row r="42" spans="1:14" x14ac:dyDescent="0.25">
      <c r="A42" s="235"/>
      <c r="B42" s="235"/>
      <c r="C42" s="249"/>
      <c r="D42" s="235"/>
      <c r="E42" s="235"/>
      <c r="F42" s="236"/>
      <c r="G42" s="236"/>
      <c r="H42" s="235"/>
      <c r="I42" s="236"/>
      <c r="J42" s="236"/>
      <c r="K42" s="235"/>
      <c r="L42" s="235"/>
      <c r="M42" s="155"/>
      <c r="N42" s="235"/>
    </row>
    <row r="43" spans="1:14" x14ac:dyDescent="0.25">
      <c r="A43" s="235"/>
      <c r="B43" s="235"/>
      <c r="C43" s="249"/>
      <c r="D43" s="235"/>
      <c r="E43" s="235"/>
      <c r="F43" s="236"/>
      <c r="G43" s="236"/>
      <c r="H43" s="236"/>
      <c r="I43" s="236"/>
      <c r="J43" s="236"/>
      <c r="K43" s="235"/>
      <c r="L43" s="235"/>
      <c r="M43" s="155"/>
      <c r="N43" s="235"/>
    </row>
    <row r="44" spans="1:14" x14ac:dyDescent="0.25">
      <c r="A44" s="235"/>
      <c r="B44" s="235"/>
      <c r="C44" s="249"/>
      <c r="D44" s="235"/>
      <c r="E44" s="235"/>
      <c r="F44" s="236"/>
      <c r="G44" s="236"/>
      <c r="H44" s="236"/>
      <c r="I44" s="236"/>
      <c r="J44" s="236"/>
      <c r="K44" s="235"/>
      <c r="L44" s="235"/>
      <c r="M44" s="155"/>
      <c r="N44" s="235"/>
    </row>
    <row r="45" spans="1:14" x14ac:dyDescent="0.25">
      <c r="A45" s="235"/>
      <c r="B45" s="235"/>
      <c r="C45" s="249"/>
      <c r="D45" s="235"/>
      <c r="E45" s="235"/>
      <c r="F45" s="236"/>
      <c r="G45" s="236"/>
      <c r="H45" s="236"/>
      <c r="I45" s="236"/>
      <c r="J45" s="236"/>
      <c r="K45" s="235"/>
      <c r="L45" s="235"/>
      <c r="M45" s="155"/>
      <c r="N45" s="235"/>
    </row>
    <row r="46" spans="1:14" x14ac:dyDescent="0.25">
      <c r="A46" s="235"/>
      <c r="B46" s="235"/>
      <c r="C46" s="249"/>
      <c r="D46" s="235"/>
      <c r="E46" s="235"/>
      <c r="F46" s="236"/>
      <c r="G46" s="236"/>
      <c r="H46" s="235"/>
      <c r="I46" s="236"/>
      <c r="J46" s="236"/>
      <c r="K46" s="235"/>
      <c r="L46" s="235"/>
      <c r="M46" s="155"/>
      <c r="N46" s="235"/>
    </row>
    <row r="47" spans="1:14" x14ac:dyDescent="0.25">
      <c r="A47" s="235"/>
      <c r="B47" s="235"/>
      <c r="C47" s="249"/>
      <c r="D47" s="235"/>
      <c r="E47" s="235"/>
      <c r="F47" s="236"/>
      <c r="G47" s="236"/>
      <c r="H47" s="235"/>
      <c r="I47" s="236"/>
      <c r="J47" s="236"/>
      <c r="K47" s="235"/>
      <c r="L47" s="235"/>
      <c r="M47" s="155"/>
      <c r="N47" s="235"/>
    </row>
    <row r="48" spans="1:14" x14ac:dyDescent="0.25">
      <c r="A48" s="235"/>
      <c r="B48" s="235"/>
      <c r="C48" s="235"/>
      <c r="D48" s="235"/>
      <c r="E48" s="235"/>
      <c r="F48" s="236"/>
      <c r="G48" s="235"/>
      <c r="H48" s="235"/>
      <c r="I48" s="235"/>
      <c r="J48" s="235"/>
      <c r="K48" s="235"/>
      <c r="L48" s="235"/>
      <c r="M48" s="155" t="str">
        <f t="shared" ref="M48:M69" si="0">+IF(G48="","",IF(L48="","No Realizada","Realizada"))</f>
        <v/>
      </c>
      <c r="N48" s="235"/>
    </row>
    <row r="49" spans="1:14" x14ac:dyDescent="0.25">
      <c r="A49" s="235"/>
      <c r="B49" s="235"/>
      <c r="C49" s="235"/>
      <c r="D49" s="235"/>
      <c r="E49" s="235"/>
      <c r="F49" s="236"/>
      <c r="G49" s="235"/>
      <c r="H49" s="235"/>
      <c r="I49" s="235"/>
      <c r="J49" s="235"/>
      <c r="K49" s="235"/>
      <c r="L49" s="235"/>
      <c r="M49" s="155" t="str">
        <f t="shared" si="0"/>
        <v/>
      </c>
      <c r="N49" s="235"/>
    </row>
    <row r="50" spans="1:14" x14ac:dyDescent="0.25">
      <c r="A50" s="235"/>
      <c r="B50" s="235"/>
      <c r="C50" s="235"/>
      <c r="D50" s="235"/>
      <c r="E50" s="235"/>
      <c r="F50" s="236"/>
      <c r="G50" s="235"/>
      <c r="H50" s="235"/>
      <c r="I50" s="235"/>
      <c r="J50" s="235"/>
      <c r="K50" s="235"/>
      <c r="L50" s="235"/>
      <c r="M50" s="155" t="str">
        <f t="shared" si="0"/>
        <v/>
      </c>
      <c r="N50" s="235"/>
    </row>
    <row r="51" spans="1:14" x14ac:dyDescent="0.25">
      <c r="A51" s="235"/>
      <c r="B51" s="235"/>
      <c r="C51" s="235"/>
      <c r="D51" s="235"/>
      <c r="E51" s="235"/>
      <c r="F51" s="236"/>
      <c r="G51" s="235"/>
      <c r="H51" s="235"/>
      <c r="I51" s="235"/>
      <c r="J51" s="235"/>
      <c r="K51" s="235"/>
      <c r="L51" s="235"/>
      <c r="M51" s="155" t="str">
        <f t="shared" si="0"/>
        <v/>
      </c>
      <c r="N51" s="235"/>
    </row>
    <row r="52" spans="1:14" x14ac:dyDescent="0.25">
      <c r="A52" s="235"/>
      <c r="B52" s="235"/>
      <c r="C52" s="235"/>
      <c r="D52" s="235"/>
      <c r="E52" s="235"/>
      <c r="F52" s="236"/>
      <c r="G52" s="235"/>
      <c r="H52" s="235"/>
      <c r="I52" s="235"/>
      <c r="J52" s="235"/>
      <c r="K52" s="235"/>
      <c r="L52" s="235"/>
      <c r="M52" s="155" t="str">
        <f t="shared" si="0"/>
        <v/>
      </c>
      <c r="N52" s="235"/>
    </row>
    <row r="53" spans="1:14" x14ac:dyDescent="0.25">
      <c r="A53" s="235"/>
      <c r="B53" s="235"/>
      <c r="C53" s="235"/>
      <c r="D53" s="235"/>
      <c r="E53" s="235"/>
      <c r="F53" s="236"/>
      <c r="G53" s="235"/>
      <c r="H53" s="235"/>
      <c r="I53" s="235"/>
      <c r="J53" s="235"/>
      <c r="K53" s="235"/>
      <c r="L53" s="235"/>
      <c r="M53" s="155" t="str">
        <f t="shared" si="0"/>
        <v/>
      </c>
      <c r="N53" s="235"/>
    </row>
    <row r="54" spans="1:14" x14ac:dyDescent="0.25">
      <c r="A54" s="235"/>
      <c r="B54" s="235"/>
      <c r="C54" s="235"/>
      <c r="D54" s="235"/>
      <c r="E54" s="235"/>
      <c r="F54" s="236"/>
      <c r="G54" s="235"/>
      <c r="H54" s="235"/>
      <c r="I54" s="235"/>
      <c r="J54" s="235"/>
      <c r="K54" s="235"/>
      <c r="L54" s="235"/>
      <c r="M54" s="155" t="str">
        <f t="shared" si="0"/>
        <v/>
      </c>
      <c r="N54" s="235"/>
    </row>
    <row r="55" spans="1:14" x14ac:dyDescent="0.25">
      <c r="A55" s="235"/>
      <c r="B55" s="235"/>
      <c r="C55" s="235"/>
      <c r="D55" s="235"/>
      <c r="E55" s="235"/>
      <c r="F55" s="236"/>
      <c r="G55" s="235"/>
      <c r="H55" s="235"/>
      <c r="I55" s="235"/>
      <c r="J55" s="235"/>
      <c r="K55" s="235"/>
      <c r="L55" s="235"/>
      <c r="M55" s="155" t="str">
        <f t="shared" si="0"/>
        <v/>
      </c>
      <c r="N55" s="235"/>
    </row>
    <row r="56" spans="1:14" x14ac:dyDescent="0.25">
      <c r="A56" s="235"/>
      <c r="B56" s="235"/>
      <c r="C56" s="235"/>
      <c r="D56" s="235"/>
      <c r="E56" s="235"/>
      <c r="F56" s="236"/>
      <c r="G56" s="235"/>
      <c r="H56" s="235"/>
      <c r="I56" s="235"/>
      <c r="J56" s="235"/>
      <c r="K56" s="235"/>
      <c r="L56" s="235"/>
      <c r="M56" s="155" t="str">
        <f t="shared" si="0"/>
        <v/>
      </c>
      <c r="N56" s="235"/>
    </row>
    <row r="57" spans="1:14" x14ac:dyDescent="0.25">
      <c r="A57" s="235"/>
      <c r="B57" s="235"/>
      <c r="C57" s="235"/>
      <c r="D57" s="235"/>
      <c r="E57" s="235"/>
      <c r="F57" s="236"/>
      <c r="G57" s="235"/>
      <c r="H57" s="235"/>
      <c r="I57" s="235"/>
      <c r="J57" s="235"/>
      <c r="K57" s="235"/>
      <c r="L57" s="235"/>
      <c r="M57" s="155" t="str">
        <f t="shared" si="0"/>
        <v/>
      </c>
      <c r="N57" s="235"/>
    </row>
    <row r="58" spans="1:14" x14ac:dyDescent="0.25">
      <c r="A58" s="235"/>
      <c r="B58" s="235"/>
      <c r="C58" s="235"/>
      <c r="D58" s="235"/>
      <c r="E58" s="235"/>
      <c r="F58" s="236"/>
      <c r="G58" s="235"/>
      <c r="H58" s="235"/>
      <c r="I58" s="235"/>
      <c r="J58" s="235"/>
      <c r="K58" s="235"/>
      <c r="L58" s="235"/>
      <c r="M58" s="155" t="str">
        <f t="shared" si="0"/>
        <v/>
      </c>
      <c r="N58" s="235"/>
    </row>
    <row r="59" spans="1:14" x14ac:dyDescent="0.25">
      <c r="A59" s="235"/>
      <c r="B59" s="235"/>
      <c r="C59" s="235"/>
      <c r="D59" s="235"/>
      <c r="E59" s="235"/>
      <c r="F59" s="236"/>
      <c r="G59" s="235"/>
      <c r="H59" s="235"/>
      <c r="I59" s="235"/>
      <c r="J59" s="235"/>
      <c r="K59" s="235"/>
      <c r="L59" s="235"/>
      <c r="M59" s="155" t="str">
        <f t="shared" si="0"/>
        <v/>
      </c>
      <c r="N59" s="235"/>
    </row>
    <row r="60" spans="1:14" x14ac:dyDescent="0.25">
      <c r="A60" s="235"/>
      <c r="B60" s="235"/>
      <c r="C60" s="235"/>
      <c r="D60" s="235"/>
      <c r="E60" s="235"/>
      <c r="F60" s="236"/>
      <c r="G60" s="235"/>
      <c r="H60" s="235"/>
      <c r="I60" s="235"/>
      <c r="J60" s="235"/>
      <c r="K60" s="235"/>
      <c r="L60" s="235"/>
      <c r="M60" s="155" t="str">
        <f t="shared" si="0"/>
        <v/>
      </c>
      <c r="N60" s="235"/>
    </row>
    <row r="61" spans="1:14" x14ac:dyDescent="0.25">
      <c r="A61" s="235"/>
      <c r="B61" s="235"/>
      <c r="C61" s="235"/>
      <c r="D61" s="235"/>
      <c r="E61" s="235"/>
      <c r="F61" s="236"/>
      <c r="G61" s="235"/>
      <c r="H61" s="235"/>
      <c r="I61" s="235"/>
      <c r="J61" s="235"/>
      <c r="K61" s="235"/>
      <c r="L61" s="235"/>
      <c r="M61" s="155" t="str">
        <f t="shared" si="0"/>
        <v/>
      </c>
      <c r="N61" s="235"/>
    </row>
    <row r="62" spans="1:14" x14ac:dyDescent="0.25">
      <c r="A62" s="235"/>
      <c r="B62" s="235"/>
      <c r="C62" s="235"/>
      <c r="D62" s="235"/>
      <c r="E62" s="235"/>
      <c r="F62" s="236"/>
      <c r="G62" s="235"/>
      <c r="H62" s="235"/>
      <c r="I62" s="235"/>
      <c r="J62" s="235"/>
      <c r="K62" s="235"/>
      <c r="L62" s="235"/>
      <c r="M62" s="155" t="str">
        <f t="shared" si="0"/>
        <v/>
      </c>
      <c r="N62" s="235"/>
    </row>
    <row r="63" spans="1:14" x14ac:dyDescent="0.25">
      <c r="A63" s="235"/>
      <c r="B63" s="235"/>
      <c r="C63" s="235"/>
      <c r="D63" s="235"/>
      <c r="E63" s="235"/>
      <c r="F63" s="236"/>
      <c r="G63" s="235"/>
      <c r="H63" s="235"/>
      <c r="I63" s="235"/>
      <c r="J63" s="235"/>
      <c r="K63" s="235"/>
      <c r="L63" s="235"/>
      <c r="M63" s="155" t="str">
        <f t="shared" si="0"/>
        <v/>
      </c>
      <c r="N63" s="235"/>
    </row>
    <row r="64" spans="1:14" x14ac:dyDescent="0.25">
      <c r="A64" s="235"/>
      <c r="B64" s="235"/>
      <c r="C64" s="235"/>
      <c r="D64" s="235"/>
      <c r="E64" s="235"/>
      <c r="F64" s="236"/>
      <c r="G64" s="235"/>
      <c r="H64" s="235"/>
      <c r="I64" s="235"/>
      <c r="J64" s="235"/>
      <c r="K64" s="235"/>
      <c r="L64" s="235"/>
      <c r="M64" s="155" t="str">
        <f t="shared" si="0"/>
        <v/>
      </c>
      <c r="N64" s="235"/>
    </row>
    <row r="65" spans="1:14" x14ac:dyDescent="0.25">
      <c r="A65" s="235"/>
      <c r="B65" s="235"/>
      <c r="C65" s="235"/>
      <c r="D65" s="235"/>
      <c r="E65" s="235"/>
      <c r="F65" s="236"/>
      <c r="G65" s="235"/>
      <c r="H65" s="235"/>
      <c r="I65" s="235"/>
      <c r="J65" s="235"/>
      <c r="K65" s="235"/>
      <c r="L65" s="235"/>
      <c r="M65" s="155" t="str">
        <f t="shared" si="0"/>
        <v/>
      </c>
      <c r="N65" s="235"/>
    </row>
    <row r="66" spans="1:14" x14ac:dyDescent="0.25">
      <c r="A66" s="235"/>
      <c r="B66" s="235"/>
      <c r="C66" s="235"/>
      <c r="D66" s="235"/>
      <c r="E66" s="235"/>
      <c r="F66" s="236"/>
      <c r="G66" s="235"/>
      <c r="H66" s="235"/>
      <c r="I66" s="235"/>
      <c r="J66" s="235"/>
      <c r="K66" s="235"/>
      <c r="L66" s="235"/>
      <c r="M66" s="155" t="str">
        <f t="shared" si="0"/>
        <v/>
      </c>
      <c r="N66" s="235"/>
    </row>
    <row r="67" spans="1:14" x14ac:dyDescent="0.25">
      <c r="A67" s="235"/>
      <c r="B67" s="235"/>
      <c r="C67" s="235"/>
      <c r="D67" s="235"/>
      <c r="E67" s="235"/>
      <c r="F67" s="236"/>
      <c r="G67" s="235"/>
      <c r="H67" s="235"/>
      <c r="I67" s="235"/>
      <c r="J67" s="235"/>
      <c r="K67" s="235"/>
      <c r="L67" s="235"/>
      <c r="M67" s="155" t="str">
        <f t="shared" si="0"/>
        <v/>
      </c>
      <c r="N67" s="235"/>
    </row>
    <row r="68" spans="1:14" x14ac:dyDescent="0.25">
      <c r="A68" s="235"/>
      <c r="B68" s="235"/>
      <c r="C68" s="235"/>
      <c r="D68" s="235"/>
      <c r="E68" s="235"/>
      <c r="F68" s="236"/>
      <c r="G68" s="235"/>
      <c r="H68" s="235"/>
      <c r="I68" s="235"/>
      <c r="J68" s="235"/>
      <c r="K68" s="235"/>
      <c r="L68" s="235"/>
      <c r="M68" s="155" t="str">
        <f t="shared" si="0"/>
        <v/>
      </c>
      <c r="N68" s="235"/>
    </row>
    <row r="69" spans="1:14" x14ac:dyDescent="0.25">
      <c r="A69" s="235"/>
      <c r="B69" s="235"/>
      <c r="C69" s="235"/>
      <c r="D69" s="235"/>
      <c r="E69" s="235"/>
      <c r="F69" s="236"/>
      <c r="G69" s="235"/>
      <c r="H69" s="235"/>
      <c r="I69" s="235"/>
      <c r="J69" s="235"/>
      <c r="K69" s="235"/>
      <c r="L69" s="235"/>
      <c r="M69" s="155" t="str">
        <f t="shared" si="0"/>
        <v/>
      </c>
      <c r="N69" s="235"/>
    </row>
    <row r="70" spans="1:14" x14ac:dyDescent="0.25">
      <c r="A70" s="235"/>
      <c r="B70" s="235"/>
      <c r="C70" s="235"/>
      <c r="D70" s="235"/>
      <c r="E70" s="235"/>
      <c r="F70" s="236"/>
      <c r="G70" s="235"/>
      <c r="H70" s="235"/>
      <c r="I70" s="235"/>
      <c r="J70" s="235"/>
      <c r="K70" s="235"/>
      <c r="L70" s="235"/>
      <c r="M70" s="155" t="str">
        <f t="shared" ref="M70:M133" si="1">+IF(G70="","",IF(L70="","No Realizada","Realizada"))</f>
        <v/>
      </c>
      <c r="N70" s="235"/>
    </row>
    <row r="71" spans="1:14" x14ac:dyDescent="0.25">
      <c r="A71" s="235"/>
      <c r="B71" s="235"/>
      <c r="C71" s="235"/>
      <c r="D71" s="235"/>
      <c r="E71" s="235"/>
      <c r="F71" s="236"/>
      <c r="G71" s="235"/>
      <c r="H71" s="235"/>
      <c r="I71" s="235"/>
      <c r="J71" s="235"/>
      <c r="K71" s="235"/>
      <c r="L71" s="235"/>
      <c r="M71" s="155" t="str">
        <f t="shared" si="1"/>
        <v/>
      </c>
      <c r="N71" s="235"/>
    </row>
    <row r="72" spans="1:14" x14ac:dyDescent="0.25">
      <c r="A72" s="235"/>
      <c r="B72" s="235"/>
      <c r="C72" s="235"/>
      <c r="D72" s="235"/>
      <c r="E72" s="235"/>
      <c r="F72" s="236"/>
      <c r="G72" s="235"/>
      <c r="H72" s="235"/>
      <c r="I72" s="235"/>
      <c r="J72" s="235"/>
      <c r="K72" s="235"/>
      <c r="L72" s="235"/>
      <c r="M72" s="155" t="str">
        <f t="shared" si="1"/>
        <v/>
      </c>
      <c r="N72" s="235"/>
    </row>
    <row r="73" spans="1:14" x14ac:dyDescent="0.25">
      <c r="A73" s="235"/>
      <c r="B73" s="235"/>
      <c r="C73" s="235"/>
      <c r="D73" s="235"/>
      <c r="E73" s="235"/>
      <c r="F73" s="236"/>
      <c r="G73" s="235"/>
      <c r="H73" s="235"/>
      <c r="I73" s="235"/>
      <c r="J73" s="235"/>
      <c r="K73" s="235"/>
      <c r="L73" s="235"/>
      <c r="M73" s="155" t="str">
        <f t="shared" si="1"/>
        <v/>
      </c>
      <c r="N73" s="235"/>
    </row>
    <row r="74" spans="1:14" x14ac:dyDescent="0.25">
      <c r="A74" s="235"/>
      <c r="B74" s="235"/>
      <c r="C74" s="235"/>
      <c r="D74" s="235"/>
      <c r="E74" s="235"/>
      <c r="F74" s="236"/>
      <c r="G74" s="235"/>
      <c r="H74" s="235"/>
      <c r="I74" s="235"/>
      <c r="J74" s="235"/>
      <c r="K74" s="235"/>
      <c r="L74" s="235"/>
      <c r="M74" s="155" t="str">
        <f t="shared" si="1"/>
        <v/>
      </c>
      <c r="N74" s="235"/>
    </row>
    <row r="75" spans="1:14" x14ac:dyDescent="0.25">
      <c r="A75" s="235"/>
      <c r="B75" s="235"/>
      <c r="C75" s="235"/>
      <c r="D75" s="235"/>
      <c r="E75" s="235"/>
      <c r="F75" s="236"/>
      <c r="G75" s="235"/>
      <c r="H75" s="235"/>
      <c r="I75" s="235"/>
      <c r="J75" s="235"/>
      <c r="K75" s="235"/>
      <c r="L75" s="235"/>
      <c r="M75" s="155" t="str">
        <f t="shared" si="1"/>
        <v/>
      </c>
      <c r="N75" s="235"/>
    </row>
    <row r="76" spans="1:14" x14ac:dyDescent="0.25">
      <c r="A76" s="235"/>
      <c r="B76" s="235"/>
      <c r="C76" s="235"/>
      <c r="D76" s="235"/>
      <c r="E76" s="235"/>
      <c r="F76" s="236"/>
      <c r="G76" s="235"/>
      <c r="H76" s="235"/>
      <c r="I76" s="235"/>
      <c r="J76" s="235"/>
      <c r="K76" s="235"/>
      <c r="L76" s="235"/>
      <c r="M76" s="155" t="str">
        <f t="shared" si="1"/>
        <v/>
      </c>
      <c r="N76" s="235"/>
    </row>
    <row r="77" spans="1:14" x14ac:dyDescent="0.25">
      <c r="A77" s="235"/>
      <c r="B77" s="235"/>
      <c r="C77" s="235"/>
      <c r="D77" s="235"/>
      <c r="E77" s="235"/>
      <c r="F77" s="236"/>
      <c r="G77" s="235"/>
      <c r="H77" s="235"/>
      <c r="I77" s="235"/>
      <c r="J77" s="235"/>
      <c r="K77" s="235"/>
      <c r="L77" s="235"/>
      <c r="M77" s="155" t="str">
        <f t="shared" si="1"/>
        <v/>
      </c>
      <c r="N77" s="235"/>
    </row>
    <row r="78" spans="1:14" x14ac:dyDescent="0.25">
      <c r="A78" s="235"/>
      <c r="B78" s="235"/>
      <c r="C78" s="235"/>
      <c r="D78" s="235"/>
      <c r="E78" s="235"/>
      <c r="F78" s="236"/>
      <c r="G78" s="235"/>
      <c r="H78" s="235"/>
      <c r="I78" s="235"/>
      <c r="J78" s="235"/>
      <c r="K78" s="235"/>
      <c r="L78" s="235"/>
      <c r="M78" s="155" t="str">
        <f t="shared" si="1"/>
        <v/>
      </c>
      <c r="N78" s="235"/>
    </row>
    <row r="79" spans="1:14" x14ac:dyDescent="0.25">
      <c r="A79" s="235"/>
      <c r="B79" s="235"/>
      <c r="C79" s="235"/>
      <c r="D79" s="235"/>
      <c r="E79" s="235"/>
      <c r="F79" s="236"/>
      <c r="G79" s="235"/>
      <c r="H79" s="235"/>
      <c r="I79" s="235"/>
      <c r="J79" s="235"/>
      <c r="K79" s="235"/>
      <c r="L79" s="235"/>
      <c r="M79" s="155" t="str">
        <f t="shared" si="1"/>
        <v/>
      </c>
      <c r="N79" s="235"/>
    </row>
    <row r="80" spans="1:14" x14ac:dyDescent="0.25">
      <c r="A80" s="235"/>
      <c r="B80" s="235"/>
      <c r="C80" s="235"/>
      <c r="D80" s="235"/>
      <c r="E80" s="235"/>
      <c r="F80" s="236"/>
      <c r="G80" s="235"/>
      <c r="H80" s="235"/>
      <c r="I80" s="235"/>
      <c r="J80" s="235"/>
      <c r="K80" s="235"/>
      <c r="L80" s="235"/>
      <c r="M80" s="155" t="str">
        <f t="shared" si="1"/>
        <v/>
      </c>
      <c r="N80" s="235"/>
    </row>
    <row r="81" spans="1:14" x14ac:dyDescent="0.25">
      <c r="A81" s="235"/>
      <c r="B81" s="235"/>
      <c r="C81" s="235"/>
      <c r="D81" s="235"/>
      <c r="E81" s="235"/>
      <c r="F81" s="236"/>
      <c r="G81" s="235"/>
      <c r="H81" s="235"/>
      <c r="I81" s="235"/>
      <c r="J81" s="235"/>
      <c r="K81" s="235"/>
      <c r="L81" s="235"/>
      <c r="M81" s="155" t="str">
        <f t="shared" si="1"/>
        <v/>
      </c>
      <c r="N81" s="235"/>
    </row>
    <row r="82" spans="1:14" x14ac:dyDescent="0.25">
      <c r="A82" s="235"/>
      <c r="B82" s="235"/>
      <c r="C82" s="235"/>
      <c r="D82" s="235"/>
      <c r="E82" s="235"/>
      <c r="F82" s="236"/>
      <c r="G82" s="235"/>
      <c r="H82" s="235"/>
      <c r="I82" s="235"/>
      <c r="J82" s="235"/>
      <c r="K82" s="235"/>
      <c r="L82" s="235"/>
      <c r="M82" s="155" t="str">
        <f t="shared" si="1"/>
        <v/>
      </c>
      <c r="N82" s="235"/>
    </row>
    <row r="83" spans="1:14" x14ac:dyDescent="0.25">
      <c r="A83" s="235"/>
      <c r="B83" s="235"/>
      <c r="C83" s="235"/>
      <c r="D83" s="235"/>
      <c r="E83" s="235"/>
      <c r="F83" s="236"/>
      <c r="G83" s="235"/>
      <c r="H83" s="235"/>
      <c r="I83" s="235"/>
      <c r="J83" s="235"/>
      <c r="K83" s="235"/>
      <c r="L83" s="235"/>
      <c r="M83" s="155" t="str">
        <f t="shared" si="1"/>
        <v/>
      </c>
      <c r="N83" s="235"/>
    </row>
    <row r="84" spans="1:14" x14ac:dyDescent="0.25">
      <c r="A84" s="235"/>
      <c r="B84" s="235"/>
      <c r="C84" s="235"/>
      <c r="D84" s="235"/>
      <c r="E84" s="235"/>
      <c r="F84" s="236"/>
      <c r="G84" s="235"/>
      <c r="H84" s="235"/>
      <c r="I84" s="235"/>
      <c r="J84" s="235"/>
      <c r="K84" s="235"/>
      <c r="L84" s="235"/>
      <c r="M84" s="155" t="str">
        <f t="shared" si="1"/>
        <v/>
      </c>
      <c r="N84" s="235"/>
    </row>
    <row r="85" spans="1:14" x14ac:dyDescent="0.25">
      <c r="A85" s="235"/>
      <c r="B85" s="235"/>
      <c r="C85" s="235"/>
      <c r="D85" s="235"/>
      <c r="E85" s="235"/>
      <c r="F85" s="236"/>
      <c r="G85" s="235"/>
      <c r="H85" s="235"/>
      <c r="I85" s="235"/>
      <c r="J85" s="235"/>
      <c r="K85" s="235"/>
      <c r="L85" s="235"/>
      <c r="M85" s="155" t="str">
        <f t="shared" si="1"/>
        <v/>
      </c>
      <c r="N85" s="235"/>
    </row>
    <row r="86" spans="1:14" x14ac:dyDescent="0.25">
      <c r="A86" s="235"/>
      <c r="B86" s="235"/>
      <c r="C86" s="235"/>
      <c r="D86" s="235"/>
      <c r="E86" s="235"/>
      <c r="F86" s="236"/>
      <c r="G86" s="235"/>
      <c r="H86" s="235"/>
      <c r="I86" s="235"/>
      <c r="J86" s="235"/>
      <c r="K86" s="235"/>
      <c r="L86" s="235"/>
      <c r="M86" s="155" t="str">
        <f t="shared" si="1"/>
        <v/>
      </c>
      <c r="N86" s="235"/>
    </row>
    <row r="87" spans="1:14" x14ac:dyDescent="0.25">
      <c r="A87" s="235"/>
      <c r="B87" s="235"/>
      <c r="C87" s="235"/>
      <c r="D87" s="235"/>
      <c r="E87" s="235"/>
      <c r="F87" s="236"/>
      <c r="G87" s="235"/>
      <c r="H87" s="235"/>
      <c r="I87" s="235"/>
      <c r="J87" s="235"/>
      <c r="K87" s="235"/>
      <c r="L87" s="235"/>
      <c r="M87" s="155" t="str">
        <f t="shared" si="1"/>
        <v/>
      </c>
      <c r="N87" s="235"/>
    </row>
    <row r="88" spans="1:14" x14ac:dyDescent="0.25">
      <c r="A88" s="235"/>
      <c r="B88" s="235"/>
      <c r="C88" s="235"/>
      <c r="D88" s="235"/>
      <c r="E88" s="235"/>
      <c r="F88" s="236"/>
      <c r="G88" s="235"/>
      <c r="H88" s="235"/>
      <c r="I88" s="235"/>
      <c r="J88" s="235"/>
      <c r="K88" s="235"/>
      <c r="L88" s="235"/>
      <c r="M88" s="155" t="str">
        <f t="shared" si="1"/>
        <v/>
      </c>
      <c r="N88" s="235"/>
    </row>
    <row r="89" spans="1:14" x14ac:dyDescent="0.25">
      <c r="A89" s="235"/>
      <c r="B89" s="235"/>
      <c r="C89" s="235"/>
      <c r="D89" s="235"/>
      <c r="E89" s="235"/>
      <c r="F89" s="236"/>
      <c r="G89" s="235"/>
      <c r="H89" s="235"/>
      <c r="I89" s="235"/>
      <c r="J89" s="235"/>
      <c r="K89" s="235"/>
      <c r="L89" s="235"/>
      <c r="M89" s="155" t="str">
        <f t="shared" si="1"/>
        <v/>
      </c>
      <c r="N89" s="235"/>
    </row>
    <row r="90" spans="1:14" x14ac:dyDescent="0.25">
      <c r="A90" s="235"/>
      <c r="B90" s="235"/>
      <c r="C90" s="235"/>
      <c r="D90" s="235"/>
      <c r="E90" s="235"/>
      <c r="F90" s="236"/>
      <c r="G90" s="235"/>
      <c r="H90" s="235"/>
      <c r="I90" s="235"/>
      <c r="J90" s="235"/>
      <c r="K90" s="235"/>
      <c r="L90" s="235"/>
      <c r="M90" s="155" t="str">
        <f t="shared" si="1"/>
        <v/>
      </c>
      <c r="N90" s="235"/>
    </row>
    <row r="91" spans="1:14" x14ac:dyDescent="0.25">
      <c r="A91" s="235"/>
      <c r="B91" s="235"/>
      <c r="C91" s="235"/>
      <c r="D91" s="235"/>
      <c r="E91" s="235"/>
      <c r="F91" s="236"/>
      <c r="G91" s="235"/>
      <c r="H91" s="235"/>
      <c r="I91" s="235"/>
      <c r="J91" s="235"/>
      <c r="K91" s="235"/>
      <c r="L91" s="235"/>
      <c r="M91" s="155" t="str">
        <f t="shared" si="1"/>
        <v/>
      </c>
      <c r="N91" s="235"/>
    </row>
    <row r="92" spans="1:14" x14ac:dyDescent="0.25">
      <c r="A92" s="235"/>
      <c r="B92" s="235"/>
      <c r="C92" s="235"/>
      <c r="D92" s="235"/>
      <c r="E92" s="235"/>
      <c r="F92" s="236"/>
      <c r="G92" s="235"/>
      <c r="H92" s="235"/>
      <c r="I92" s="235"/>
      <c r="J92" s="235"/>
      <c r="K92" s="235"/>
      <c r="L92" s="235"/>
      <c r="M92" s="155" t="str">
        <f t="shared" si="1"/>
        <v/>
      </c>
      <c r="N92" s="235"/>
    </row>
    <row r="93" spans="1:14" x14ac:dyDescent="0.25">
      <c r="A93" s="235"/>
      <c r="B93" s="235"/>
      <c r="C93" s="235"/>
      <c r="D93" s="235"/>
      <c r="E93" s="235"/>
      <c r="F93" s="236"/>
      <c r="G93" s="235"/>
      <c r="H93" s="235"/>
      <c r="I93" s="235"/>
      <c r="J93" s="235"/>
      <c r="K93" s="235"/>
      <c r="L93" s="235"/>
      <c r="M93" s="155" t="str">
        <f t="shared" si="1"/>
        <v/>
      </c>
      <c r="N93" s="235"/>
    </row>
    <row r="94" spans="1:14" x14ac:dyDescent="0.25">
      <c r="A94" s="235"/>
      <c r="B94" s="235"/>
      <c r="C94" s="235"/>
      <c r="D94" s="235"/>
      <c r="E94" s="235"/>
      <c r="F94" s="236"/>
      <c r="G94" s="235"/>
      <c r="H94" s="235"/>
      <c r="I94" s="235"/>
      <c r="J94" s="235"/>
      <c r="K94" s="235"/>
      <c r="L94" s="235"/>
      <c r="M94" s="155" t="str">
        <f t="shared" si="1"/>
        <v/>
      </c>
      <c r="N94" s="235"/>
    </row>
    <row r="95" spans="1:14" x14ac:dyDescent="0.25">
      <c r="A95" s="235"/>
      <c r="B95" s="235"/>
      <c r="C95" s="235"/>
      <c r="D95" s="235"/>
      <c r="E95" s="235"/>
      <c r="F95" s="236"/>
      <c r="G95" s="235"/>
      <c r="H95" s="235"/>
      <c r="I95" s="235"/>
      <c r="J95" s="235"/>
      <c r="K95" s="235"/>
      <c r="L95" s="235"/>
      <c r="M95" s="155" t="str">
        <f t="shared" si="1"/>
        <v/>
      </c>
      <c r="N95" s="235"/>
    </row>
    <row r="96" spans="1:14" x14ac:dyDescent="0.25">
      <c r="A96" s="235"/>
      <c r="B96" s="235"/>
      <c r="C96" s="235"/>
      <c r="D96" s="235"/>
      <c r="E96" s="235"/>
      <c r="F96" s="236"/>
      <c r="G96" s="235"/>
      <c r="H96" s="235"/>
      <c r="I96" s="235"/>
      <c r="J96" s="235"/>
      <c r="K96" s="235"/>
      <c r="L96" s="235"/>
      <c r="M96" s="155" t="str">
        <f t="shared" si="1"/>
        <v/>
      </c>
      <c r="N96" s="235"/>
    </row>
    <row r="97" spans="1:14" x14ac:dyDescent="0.25">
      <c r="A97" s="235"/>
      <c r="B97" s="235"/>
      <c r="C97" s="235"/>
      <c r="D97" s="235"/>
      <c r="E97" s="235"/>
      <c r="F97" s="236"/>
      <c r="G97" s="235"/>
      <c r="H97" s="235"/>
      <c r="I97" s="235"/>
      <c r="J97" s="235"/>
      <c r="K97" s="235"/>
      <c r="L97" s="235"/>
      <c r="M97" s="155" t="str">
        <f t="shared" si="1"/>
        <v/>
      </c>
      <c r="N97" s="235"/>
    </row>
    <row r="98" spans="1:14" x14ac:dyDescent="0.25">
      <c r="A98" s="235"/>
      <c r="B98" s="235"/>
      <c r="C98" s="235"/>
      <c r="D98" s="235"/>
      <c r="E98" s="235"/>
      <c r="F98" s="236"/>
      <c r="G98" s="235"/>
      <c r="H98" s="235"/>
      <c r="I98" s="235"/>
      <c r="J98" s="235"/>
      <c r="K98" s="235"/>
      <c r="L98" s="235"/>
      <c r="M98" s="155" t="str">
        <f t="shared" si="1"/>
        <v/>
      </c>
      <c r="N98" s="235"/>
    </row>
    <row r="99" spans="1:14" x14ac:dyDescent="0.25">
      <c r="A99" s="235"/>
      <c r="B99" s="235"/>
      <c r="C99" s="235"/>
      <c r="D99" s="235"/>
      <c r="E99" s="235"/>
      <c r="F99" s="236"/>
      <c r="G99" s="235"/>
      <c r="H99" s="235"/>
      <c r="I99" s="235"/>
      <c r="J99" s="235"/>
      <c r="K99" s="235"/>
      <c r="L99" s="235"/>
      <c r="M99" s="155" t="str">
        <f t="shared" si="1"/>
        <v/>
      </c>
      <c r="N99" s="235"/>
    </row>
    <row r="100" spans="1:14" x14ac:dyDescent="0.25">
      <c r="A100" s="235"/>
      <c r="B100" s="235"/>
      <c r="C100" s="235"/>
      <c r="D100" s="235"/>
      <c r="E100" s="235"/>
      <c r="F100" s="236"/>
      <c r="G100" s="235"/>
      <c r="H100" s="235"/>
      <c r="I100" s="235"/>
      <c r="J100" s="235"/>
      <c r="K100" s="235"/>
      <c r="L100" s="235"/>
      <c r="M100" s="155" t="str">
        <f t="shared" si="1"/>
        <v/>
      </c>
      <c r="N100" s="235"/>
    </row>
    <row r="101" spans="1:14" x14ac:dyDescent="0.25">
      <c r="A101" s="235"/>
      <c r="B101" s="235"/>
      <c r="C101" s="235"/>
      <c r="D101" s="235"/>
      <c r="E101" s="235"/>
      <c r="F101" s="236"/>
      <c r="G101" s="235"/>
      <c r="H101" s="235"/>
      <c r="I101" s="235"/>
      <c r="J101" s="235"/>
      <c r="K101" s="235"/>
      <c r="L101" s="235"/>
      <c r="M101" s="155" t="str">
        <f t="shared" si="1"/>
        <v/>
      </c>
      <c r="N101" s="235"/>
    </row>
    <row r="102" spans="1:14" x14ac:dyDescent="0.25">
      <c r="A102" s="235"/>
      <c r="B102" s="235"/>
      <c r="C102" s="235"/>
      <c r="D102" s="235"/>
      <c r="E102" s="235"/>
      <c r="F102" s="236"/>
      <c r="G102" s="235"/>
      <c r="H102" s="235"/>
      <c r="I102" s="235"/>
      <c r="J102" s="235"/>
      <c r="K102" s="235"/>
      <c r="L102" s="235"/>
      <c r="M102" s="155" t="str">
        <f t="shared" si="1"/>
        <v/>
      </c>
      <c r="N102" s="235"/>
    </row>
    <row r="103" spans="1:14" x14ac:dyDescent="0.25">
      <c r="A103" s="235"/>
      <c r="B103" s="235"/>
      <c r="C103" s="235"/>
      <c r="D103" s="235"/>
      <c r="E103" s="235"/>
      <c r="F103" s="236"/>
      <c r="G103" s="235"/>
      <c r="H103" s="235"/>
      <c r="I103" s="235"/>
      <c r="J103" s="235"/>
      <c r="K103" s="235"/>
      <c r="L103" s="235"/>
      <c r="M103" s="155" t="str">
        <f t="shared" si="1"/>
        <v/>
      </c>
      <c r="N103" s="235"/>
    </row>
    <row r="104" spans="1:14" x14ac:dyDescent="0.25">
      <c r="A104" s="235"/>
      <c r="B104" s="235"/>
      <c r="C104" s="235"/>
      <c r="D104" s="235"/>
      <c r="E104" s="235"/>
      <c r="F104" s="236"/>
      <c r="G104" s="235"/>
      <c r="H104" s="235"/>
      <c r="I104" s="235"/>
      <c r="J104" s="235"/>
      <c r="K104" s="235"/>
      <c r="L104" s="235"/>
      <c r="M104" s="155" t="str">
        <f t="shared" si="1"/>
        <v/>
      </c>
      <c r="N104" s="235"/>
    </row>
    <row r="105" spans="1:14" x14ac:dyDescent="0.25">
      <c r="A105" s="235"/>
      <c r="B105" s="235"/>
      <c r="C105" s="235"/>
      <c r="D105" s="235"/>
      <c r="E105" s="235"/>
      <c r="F105" s="236"/>
      <c r="G105" s="235"/>
      <c r="H105" s="235"/>
      <c r="I105" s="235"/>
      <c r="J105" s="235"/>
      <c r="K105" s="235"/>
      <c r="L105" s="235"/>
      <c r="M105" s="155" t="str">
        <f t="shared" si="1"/>
        <v/>
      </c>
      <c r="N105" s="235"/>
    </row>
    <row r="106" spans="1:14" x14ac:dyDescent="0.25">
      <c r="A106" s="235"/>
      <c r="B106" s="235"/>
      <c r="C106" s="235"/>
      <c r="D106" s="235"/>
      <c r="E106" s="235"/>
      <c r="F106" s="236"/>
      <c r="G106" s="235"/>
      <c r="H106" s="235"/>
      <c r="I106" s="235"/>
      <c r="J106" s="235"/>
      <c r="K106" s="235"/>
      <c r="L106" s="235"/>
      <c r="M106" s="155" t="str">
        <f t="shared" si="1"/>
        <v/>
      </c>
      <c r="N106" s="235"/>
    </row>
    <row r="107" spans="1:14" x14ac:dyDescent="0.25">
      <c r="A107" s="235"/>
      <c r="B107" s="235"/>
      <c r="C107" s="235"/>
      <c r="D107" s="235"/>
      <c r="E107" s="235"/>
      <c r="F107" s="236"/>
      <c r="G107" s="235"/>
      <c r="H107" s="235"/>
      <c r="I107" s="235"/>
      <c r="J107" s="235"/>
      <c r="K107" s="235"/>
      <c r="L107" s="235"/>
      <c r="M107" s="155" t="str">
        <f t="shared" si="1"/>
        <v/>
      </c>
      <c r="N107" s="235"/>
    </row>
    <row r="108" spans="1:14" x14ac:dyDescent="0.25">
      <c r="A108" s="235"/>
      <c r="B108" s="235"/>
      <c r="C108" s="235"/>
      <c r="D108" s="235"/>
      <c r="E108" s="235"/>
      <c r="F108" s="236"/>
      <c r="G108" s="235"/>
      <c r="H108" s="235"/>
      <c r="I108" s="235"/>
      <c r="J108" s="235"/>
      <c r="K108" s="235"/>
      <c r="L108" s="235"/>
      <c r="M108" s="155" t="str">
        <f t="shared" si="1"/>
        <v/>
      </c>
      <c r="N108" s="235"/>
    </row>
    <row r="109" spans="1:14" x14ac:dyDescent="0.25">
      <c r="A109" s="235"/>
      <c r="B109" s="235"/>
      <c r="C109" s="235"/>
      <c r="D109" s="235"/>
      <c r="E109" s="235"/>
      <c r="F109" s="236"/>
      <c r="G109" s="235"/>
      <c r="H109" s="235"/>
      <c r="I109" s="235"/>
      <c r="J109" s="235"/>
      <c r="K109" s="235"/>
      <c r="L109" s="235"/>
      <c r="M109" s="155" t="str">
        <f t="shared" si="1"/>
        <v/>
      </c>
      <c r="N109" s="235"/>
    </row>
    <row r="110" spans="1:14" x14ac:dyDescent="0.25">
      <c r="A110" s="235"/>
      <c r="B110" s="235"/>
      <c r="C110" s="235"/>
      <c r="D110" s="235"/>
      <c r="E110" s="235"/>
      <c r="F110" s="236"/>
      <c r="G110" s="235"/>
      <c r="H110" s="235"/>
      <c r="I110" s="235"/>
      <c r="J110" s="235"/>
      <c r="K110" s="235"/>
      <c r="L110" s="235"/>
      <c r="M110" s="155" t="str">
        <f t="shared" si="1"/>
        <v/>
      </c>
      <c r="N110" s="235"/>
    </row>
    <row r="111" spans="1:14" x14ac:dyDescent="0.25">
      <c r="A111" s="235"/>
      <c r="B111" s="235"/>
      <c r="C111" s="235"/>
      <c r="D111" s="235"/>
      <c r="E111" s="235"/>
      <c r="F111" s="236"/>
      <c r="G111" s="235"/>
      <c r="H111" s="235"/>
      <c r="I111" s="235"/>
      <c r="J111" s="235"/>
      <c r="K111" s="235"/>
      <c r="L111" s="235"/>
      <c r="M111" s="155" t="str">
        <f t="shared" si="1"/>
        <v/>
      </c>
      <c r="N111" s="235"/>
    </row>
    <row r="112" spans="1:14" x14ac:dyDescent="0.25">
      <c r="A112" s="235"/>
      <c r="B112" s="235"/>
      <c r="C112" s="235"/>
      <c r="D112" s="235"/>
      <c r="E112" s="235"/>
      <c r="F112" s="236"/>
      <c r="G112" s="235"/>
      <c r="H112" s="235"/>
      <c r="I112" s="235"/>
      <c r="J112" s="235"/>
      <c r="K112" s="235"/>
      <c r="L112" s="235"/>
      <c r="M112" s="155" t="str">
        <f t="shared" si="1"/>
        <v/>
      </c>
      <c r="N112" s="235"/>
    </row>
    <row r="113" spans="1:14" x14ac:dyDescent="0.25">
      <c r="A113" s="235"/>
      <c r="B113" s="235"/>
      <c r="C113" s="235"/>
      <c r="D113" s="235"/>
      <c r="E113" s="235"/>
      <c r="F113" s="236"/>
      <c r="G113" s="235"/>
      <c r="H113" s="235"/>
      <c r="I113" s="235"/>
      <c r="J113" s="235"/>
      <c r="K113" s="235"/>
      <c r="L113" s="235"/>
      <c r="M113" s="155" t="str">
        <f t="shared" si="1"/>
        <v/>
      </c>
      <c r="N113" s="235"/>
    </row>
    <row r="114" spans="1:14" x14ac:dyDescent="0.25">
      <c r="A114" s="235"/>
      <c r="B114" s="235"/>
      <c r="C114" s="235"/>
      <c r="D114" s="235"/>
      <c r="E114" s="235"/>
      <c r="F114" s="236"/>
      <c r="G114" s="235"/>
      <c r="H114" s="235"/>
      <c r="I114" s="235"/>
      <c r="J114" s="235"/>
      <c r="K114" s="235"/>
      <c r="L114" s="235"/>
      <c r="M114" s="155" t="str">
        <f t="shared" si="1"/>
        <v/>
      </c>
      <c r="N114" s="235"/>
    </row>
    <row r="115" spans="1:14" x14ac:dyDescent="0.25">
      <c r="A115" s="235"/>
      <c r="B115" s="235"/>
      <c r="C115" s="235"/>
      <c r="D115" s="235"/>
      <c r="E115" s="235"/>
      <c r="F115" s="236"/>
      <c r="G115" s="235"/>
      <c r="H115" s="235"/>
      <c r="I115" s="235"/>
      <c r="J115" s="235"/>
      <c r="K115" s="235"/>
      <c r="L115" s="235"/>
      <c r="M115" s="155" t="str">
        <f t="shared" si="1"/>
        <v/>
      </c>
      <c r="N115" s="235"/>
    </row>
    <row r="116" spans="1:14" x14ac:dyDescent="0.25">
      <c r="A116" s="235"/>
      <c r="B116" s="235"/>
      <c r="C116" s="235"/>
      <c r="D116" s="235"/>
      <c r="E116" s="235"/>
      <c r="F116" s="236"/>
      <c r="G116" s="235"/>
      <c r="H116" s="235"/>
      <c r="I116" s="235"/>
      <c r="J116" s="235"/>
      <c r="K116" s="235"/>
      <c r="L116" s="235"/>
      <c r="M116" s="155" t="str">
        <f t="shared" si="1"/>
        <v/>
      </c>
      <c r="N116" s="235"/>
    </row>
    <row r="117" spans="1:14" x14ac:dyDescent="0.25">
      <c r="A117" s="235"/>
      <c r="B117" s="235"/>
      <c r="C117" s="235"/>
      <c r="D117" s="235"/>
      <c r="E117" s="235"/>
      <c r="F117" s="236"/>
      <c r="G117" s="235"/>
      <c r="H117" s="235"/>
      <c r="I117" s="235"/>
      <c r="J117" s="235"/>
      <c r="K117" s="235"/>
      <c r="L117" s="235"/>
      <c r="M117" s="155" t="str">
        <f t="shared" si="1"/>
        <v/>
      </c>
      <c r="N117" s="235"/>
    </row>
    <row r="118" spans="1:14" x14ac:dyDescent="0.25">
      <c r="A118" s="235"/>
      <c r="B118" s="235"/>
      <c r="C118" s="235"/>
      <c r="D118" s="235"/>
      <c r="E118" s="235"/>
      <c r="F118" s="236"/>
      <c r="G118" s="235"/>
      <c r="H118" s="235"/>
      <c r="I118" s="235"/>
      <c r="J118" s="235"/>
      <c r="K118" s="235"/>
      <c r="L118" s="235"/>
      <c r="M118" s="155" t="str">
        <f t="shared" si="1"/>
        <v/>
      </c>
      <c r="N118" s="235"/>
    </row>
    <row r="119" spans="1:14" x14ac:dyDescent="0.25">
      <c r="A119" s="235"/>
      <c r="B119" s="235"/>
      <c r="C119" s="235"/>
      <c r="D119" s="235"/>
      <c r="E119" s="235"/>
      <c r="F119" s="236"/>
      <c r="G119" s="235"/>
      <c r="H119" s="235"/>
      <c r="I119" s="235"/>
      <c r="J119" s="235"/>
      <c r="K119" s="235"/>
      <c r="L119" s="235"/>
      <c r="M119" s="155" t="str">
        <f t="shared" si="1"/>
        <v/>
      </c>
      <c r="N119" s="235"/>
    </row>
    <row r="120" spans="1:14" x14ac:dyDescent="0.25">
      <c r="A120" s="235"/>
      <c r="B120" s="235"/>
      <c r="C120" s="235"/>
      <c r="D120" s="235"/>
      <c r="E120" s="235"/>
      <c r="F120" s="236"/>
      <c r="G120" s="235"/>
      <c r="H120" s="235"/>
      <c r="I120" s="235"/>
      <c r="J120" s="235"/>
      <c r="K120" s="235"/>
      <c r="L120" s="235"/>
      <c r="M120" s="155" t="str">
        <f t="shared" si="1"/>
        <v/>
      </c>
      <c r="N120" s="235"/>
    </row>
    <row r="121" spans="1:14" x14ac:dyDescent="0.25">
      <c r="A121" s="235"/>
      <c r="B121" s="235"/>
      <c r="C121" s="235"/>
      <c r="D121" s="235"/>
      <c r="E121" s="235"/>
      <c r="F121" s="236"/>
      <c r="G121" s="235"/>
      <c r="H121" s="235"/>
      <c r="I121" s="235"/>
      <c r="J121" s="235"/>
      <c r="K121" s="235"/>
      <c r="L121" s="235"/>
      <c r="M121" s="155" t="str">
        <f t="shared" si="1"/>
        <v/>
      </c>
      <c r="N121" s="235"/>
    </row>
    <row r="122" spans="1:14" x14ac:dyDescent="0.25">
      <c r="A122" s="235"/>
      <c r="B122" s="235"/>
      <c r="C122" s="235"/>
      <c r="D122" s="235"/>
      <c r="E122" s="235"/>
      <c r="F122" s="236"/>
      <c r="G122" s="235"/>
      <c r="H122" s="235"/>
      <c r="I122" s="235"/>
      <c r="J122" s="235"/>
      <c r="K122" s="235"/>
      <c r="L122" s="235"/>
      <c r="M122" s="155" t="str">
        <f t="shared" si="1"/>
        <v/>
      </c>
      <c r="N122" s="235"/>
    </row>
    <row r="123" spans="1:14" x14ac:dyDescent="0.25">
      <c r="A123" s="235"/>
      <c r="B123" s="235"/>
      <c r="C123" s="235"/>
      <c r="D123" s="235"/>
      <c r="E123" s="235"/>
      <c r="F123" s="236"/>
      <c r="G123" s="235"/>
      <c r="H123" s="235"/>
      <c r="I123" s="235"/>
      <c r="J123" s="235"/>
      <c r="K123" s="235"/>
      <c r="L123" s="235"/>
      <c r="M123" s="155" t="str">
        <f t="shared" si="1"/>
        <v/>
      </c>
      <c r="N123" s="235"/>
    </row>
    <row r="124" spans="1:14" x14ac:dyDescent="0.25">
      <c r="A124" s="235"/>
      <c r="B124" s="235"/>
      <c r="C124" s="235"/>
      <c r="D124" s="235"/>
      <c r="E124" s="235"/>
      <c r="F124" s="236"/>
      <c r="G124" s="235"/>
      <c r="H124" s="235"/>
      <c r="I124" s="235"/>
      <c r="J124" s="235"/>
      <c r="K124" s="235"/>
      <c r="L124" s="235"/>
      <c r="M124" s="155" t="str">
        <f t="shared" si="1"/>
        <v/>
      </c>
      <c r="N124" s="235"/>
    </row>
    <row r="125" spans="1:14" x14ac:dyDescent="0.25">
      <c r="A125" s="235"/>
      <c r="B125" s="235"/>
      <c r="C125" s="235"/>
      <c r="D125" s="235"/>
      <c r="E125" s="235"/>
      <c r="F125" s="236"/>
      <c r="G125" s="235"/>
      <c r="H125" s="235"/>
      <c r="I125" s="235"/>
      <c r="J125" s="235"/>
      <c r="K125" s="235"/>
      <c r="L125" s="235"/>
      <c r="M125" s="155" t="str">
        <f t="shared" si="1"/>
        <v/>
      </c>
      <c r="N125" s="235"/>
    </row>
    <row r="126" spans="1:14" x14ac:dyDescent="0.25">
      <c r="A126" s="235"/>
      <c r="B126" s="235"/>
      <c r="C126" s="235"/>
      <c r="D126" s="235"/>
      <c r="E126" s="235"/>
      <c r="F126" s="236"/>
      <c r="G126" s="235"/>
      <c r="H126" s="235"/>
      <c r="I126" s="235"/>
      <c r="J126" s="235"/>
      <c r="K126" s="235"/>
      <c r="L126" s="235"/>
      <c r="M126" s="155" t="str">
        <f t="shared" si="1"/>
        <v/>
      </c>
      <c r="N126" s="235"/>
    </row>
    <row r="127" spans="1:14" x14ac:dyDescent="0.25">
      <c r="A127" s="235"/>
      <c r="B127" s="235"/>
      <c r="C127" s="235"/>
      <c r="D127" s="235"/>
      <c r="E127" s="235"/>
      <c r="F127" s="236"/>
      <c r="G127" s="235"/>
      <c r="H127" s="235"/>
      <c r="I127" s="235"/>
      <c r="J127" s="235"/>
      <c r="K127" s="235"/>
      <c r="L127" s="235"/>
      <c r="M127" s="155" t="str">
        <f t="shared" si="1"/>
        <v/>
      </c>
      <c r="N127" s="235"/>
    </row>
    <row r="128" spans="1:14" x14ac:dyDescent="0.25">
      <c r="A128" s="235"/>
      <c r="B128" s="235"/>
      <c r="C128" s="235"/>
      <c r="D128" s="235"/>
      <c r="E128" s="235"/>
      <c r="F128" s="236"/>
      <c r="G128" s="235"/>
      <c r="H128" s="235"/>
      <c r="I128" s="235"/>
      <c r="J128" s="235"/>
      <c r="K128" s="235"/>
      <c r="L128" s="235"/>
      <c r="M128" s="155" t="str">
        <f t="shared" si="1"/>
        <v/>
      </c>
      <c r="N128" s="235"/>
    </row>
    <row r="129" spans="1:14" x14ac:dyDescent="0.25">
      <c r="A129" s="235"/>
      <c r="B129" s="235"/>
      <c r="C129" s="235"/>
      <c r="D129" s="235"/>
      <c r="E129" s="235"/>
      <c r="F129" s="236"/>
      <c r="G129" s="235"/>
      <c r="H129" s="235"/>
      <c r="I129" s="235"/>
      <c r="J129" s="235"/>
      <c r="K129" s="235"/>
      <c r="L129" s="235"/>
      <c r="M129" s="155" t="str">
        <f t="shared" si="1"/>
        <v/>
      </c>
      <c r="N129" s="235"/>
    </row>
    <row r="130" spans="1:14" x14ac:dyDescent="0.25">
      <c r="A130" s="235"/>
      <c r="B130" s="235"/>
      <c r="C130" s="235"/>
      <c r="D130" s="235"/>
      <c r="E130" s="235"/>
      <c r="F130" s="236"/>
      <c r="G130" s="235"/>
      <c r="H130" s="235"/>
      <c r="I130" s="235"/>
      <c r="J130" s="235"/>
      <c r="K130" s="235"/>
      <c r="L130" s="235"/>
      <c r="M130" s="155" t="str">
        <f t="shared" si="1"/>
        <v/>
      </c>
      <c r="N130" s="235"/>
    </row>
    <row r="131" spans="1:14" x14ac:dyDescent="0.25">
      <c r="A131" s="235"/>
      <c r="B131" s="235"/>
      <c r="C131" s="235"/>
      <c r="D131" s="235"/>
      <c r="E131" s="235"/>
      <c r="F131" s="236"/>
      <c r="G131" s="235"/>
      <c r="H131" s="235"/>
      <c r="I131" s="235"/>
      <c r="J131" s="235"/>
      <c r="K131" s="235"/>
      <c r="L131" s="235"/>
      <c r="M131" s="155" t="str">
        <f t="shared" si="1"/>
        <v/>
      </c>
      <c r="N131" s="235"/>
    </row>
    <row r="132" spans="1:14" x14ac:dyDescent="0.25">
      <c r="A132" s="235"/>
      <c r="B132" s="235"/>
      <c r="C132" s="235"/>
      <c r="D132" s="235"/>
      <c r="E132" s="235"/>
      <c r="F132" s="236"/>
      <c r="G132" s="235"/>
      <c r="H132" s="235"/>
      <c r="I132" s="235"/>
      <c r="J132" s="235"/>
      <c r="K132" s="235"/>
      <c r="L132" s="235"/>
      <c r="M132" s="155" t="str">
        <f t="shared" si="1"/>
        <v/>
      </c>
      <c r="N132" s="235"/>
    </row>
    <row r="133" spans="1:14" x14ac:dyDescent="0.25">
      <c r="A133" s="235"/>
      <c r="B133" s="235"/>
      <c r="C133" s="235"/>
      <c r="D133" s="235"/>
      <c r="E133" s="235"/>
      <c r="F133" s="236"/>
      <c r="G133" s="235"/>
      <c r="H133" s="235"/>
      <c r="I133" s="235"/>
      <c r="J133" s="235"/>
      <c r="K133" s="235"/>
      <c r="L133" s="235"/>
      <c r="M133" s="155" t="str">
        <f t="shared" si="1"/>
        <v/>
      </c>
      <c r="N133" s="235"/>
    </row>
    <row r="134" spans="1:14" x14ac:dyDescent="0.25">
      <c r="A134" s="235"/>
      <c r="B134" s="235"/>
      <c r="C134" s="235"/>
      <c r="D134" s="235"/>
      <c r="E134" s="235"/>
      <c r="F134" s="236"/>
      <c r="G134" s="235"/>
      <c r="H134" s="235"/>
      <c r="I134" s="235"/>
      <c r="J134" s="235"/>
      <c r="K134" s="235"/>
      <c r="L134" s="235"/>
      <c r="M134" s="155" t="str">
        <f t="shared" ref="M134:M197" si="2">+IF(G134="","",IF(L134="","No Realizada","Realizada"))</f>
        <v/>
      </c>
      <c r="N134" s="235"/>
    </row>
    <row r="135" spans="1:14" x14ac:dyDescent="0.25">
      <c r="A135" s="235"/>
      <c r="B135" s="235"/>
      <c r="C135" s="235"/>
      <c r="D135" s="235"/>
      <c r="E135" s="235"/>
      <c r="F135" s="236"/>
      <c r="G135" s="235"/>
      <c r="H135" s="235"/>
      <c r="I135" s="235"/>
      <c r="J135" s="235"/>
      <c r="K135" s="235"/>
      <c r="L135" s="235"/>
      <c r="M135" s="155" t="str">
        <f t="shared" si="2"/>
        <v/>
      </c>
      <c r="N135" s="235"/>
    </row>
    <row r="136" spans="1:14" x14ac:dyDescent="0.25">
      <c r="A136" s="235"/>
      <c r="B136" s="235"/>
      <c r="C136" s="235"/>
      <c r="D136" s="235"/>
      <c r="E136" s="235"/>
      <c r="F136" s="236"/>
      <c r="G136" s="235"/>
      <c r="H136" s="235"/>
      <c r="I136" s="235"/>
      <c r="J136" s="235"/>
      <c r="K136" s="235"/>
      <c r="L136" s="235"/>
      <c r="M136" s="155" t="str">
        <f t="shared" si="2"/>
        <v/>
      </c>
      <c r="N136" s="235"/>
    </row>
    <row r="137" spans="1:14" x14ac:dyDescent="0.25">
      <c r="A137" s="235"/>
      <c r="B137" s="235"/>
      <c r="C137" s="235"/>
      <c r="D137" s="235"/>
      <c r="E137" s="235"/>
      <c r="F137" s="236"/>
      <c r="G137" s="235"/>
      <c r="H137" s="235"/>
      <c r="I137" s="235"/>
      <c r="J137" s="235"/>
      <c r="K137" s="235"/>
      <c r="L137" s="235"/>
      <c r="M137" s="155" t="str">
        <f t="shared" si="2"/>
        <v/>
      </c>
      <c r="N137" s="235"/>
    </row>
    <row r="138" spans="1:14" x14ac:dyDescent="0.25">
      <c r="A138" s="235"/>
      <c r="B138" s="235"/>
      <c r="C138" s="235"/>
      <c r="D138" s="235"/>
      <c r="E138" s="235"/>
      <c r="F138" s="236"/>
      <c r="G138" s="235"/>
      <c r="H138" s="235"/>
      <c r="I138" s="235"/>
      <c r="J138" s="235"/>
      <c r="K138" s="235"/>
      <c r="L138" s="235"/>
      <c r="M138" s="155" t="str">
        <f t="shared" si="2"/>
        <v/>
      </c>
      <c r="N138" s="235"/>
    </row>
    <row r="139" spans="1:14" x14ac:dyDescent="0.25">
      <c r="A139" s="235"/>
      <c r="B139" s="235"/>
      <c r="C139" s="235"/>
      <c r="D139" s="235"/>
      <c r="E139" s="235"/>
      <c r="F139" s="236"/>
      <c r="G139" s="235"/>
      <c r="H139" s="235"/>
      <c r="I139" s="235"/>
      <c r="J139" s="235"/>
      <c r="K139" s="235"/>
      <c r="L139" s="235"/>
      <c r="M139" s="155" t="str">
        <f t="shared" si="2"/>
        <v/>
      </c>
      <c r="N139" s="235"/>
    </row>
    <row r="140" spans="1:14" x14ac:dyDescent="0.25">
      <c r="A140" s="235"/>
      <c r="B140" s="235"/>
      <c r="C140" s="235"/>
      <c r="D140" s="235"/>
      <c r="E140" s="235"/>
      <c r="F140" s="236"/>
      <c r="G140" s="235"/>
      <c r="H140" s="235"/>
      <c r="I140" s="235"/>
      <c r="J140" s="235"/>
      <c r="K140" s="235"/>
      <c r="L140" s="235"/>
      <c r="M140" s="155" t="str">
        <f t="shared" si="2"/>
        <v/>
      </c>
      <c r="N140" s="235"/>
    </row>
    <row r="141" spans="1:14" x14ac:dyDescent="0.25">
      <c r="A141" s="235"/>
      <c r="B141" s="235"/>
      <c r="C141" s="235"/>
      <c r="D141" s="235"/>
      <c r="E141" s="235"/>
      <c r="F141" s="236"/>
      <c r="G141" s="235"/>
      <c r="H141" s="235"/>
      <c r="I141" s="235"/>
      <c r="J141" s="235"/>
      <c r="K141" s="235"/>
      <c r="L141" s="235"/>
      <c r="M141" s="155" t="str">
        <f t="shared" si="2"/>
        <v/>
      </c>
      <c r="N141" s="235"/>
    </row>
    <row r="142" spans="1:14" x14ac:dyDescent="0.25">
      <c r="A142" s="235"/>
      <c r="B142" s="235"/>
      <c r="C142" s="235"/>
      <c r="D142" s="235"/>
      <c r="E142" s="235"/>
      <c r="F142" s="236"/>
      <c r="G142" s="235"/>
      <c r="H142" s="235"/>
      <c r="I142" s="235"/>
      <c r="J142" s="235"/>
      <c r="K142" s="235"/>
      <c r="L142" s="235"/>
      <c r="M142" s="155" t="str">
        <f t="shared" si="2"/>
        <v/>
      </c>
      <c r="N142" s="235"/>
    </row>
    <row r="143" spans="1:14" x14ac:dyDescent="0.25">
      <c r="A143" s="235"/>
      <c r="B143" s="235"/>
      <c r="C143" s="235"/>
      <c r="D143" s="235"/>
      <c r="E143" s="235"/>
      <c r="F143" s="236"/>
      <c r="G143" s="235"/>
      <c r="H143" s="235"/>
      <c r="I143" s="235"/>
      <c r="J143" s="235"/>
      <c r="K143" s="235"/>
      <c r="L143" s="235"/>
      <c r="M143" s="155" t="str">
        <f t="shared" si="2"/>
        <v/>
      </c>
      <c r="N143" s="235"/>
    </row>
    <row r="144" spans="1:14" x14ac:dyDescent="0.25">
      <c r="A144" s="235"/>
      <c r="B144" s="235"/>
      <c r="C144" s="235"/>
      <c r="D144" s="235"/>
      <c r="E144" s="235"/>
      <c r="F144" s="236"/>
      <c r="G144" s="235"/>
      <c r="H144" s="235"/>
      <c r="I144" s="235"/>
      <c r="J144" s="235"/>
      <c r="K144" s="235"/>
      <c r="L144" s="235"/>
      <c r="M144" s="155" t="str">
        <f t="shared" si="2"/>
        <v/>
      </c>
      <c r="N144" s="235"/>
    </row>
    <row r="145" spans="1:14" x14ac:dyDescent="0.25">
      <c r="A145" s="235"/>
      <c r="B145" s="235"/>
      <c r="C145" s="235"/>
      <c r="D145" s="235"/>
      <c r="E145" s="235"/>
      <c r="F145" s="236"/>
      <c r="G145" s="235"/>
      <c r="H145" s="235"/>
      <c r="I145" s="235"/>
      <c r="J145" s="235"/>
      <c r="K145" s="235"/>
      <c r="L145" s="235"/>
      <c r="M145" s="155" t="str">
        <f t="shared" si="2"/>
        <v/>
      </c>
      <c r="N145" s="235"/>
    </row>
    <row r="146" spans="1:14" x14ac:dyDescent="0.25">
      <c r="A146" s="235"/>
      <c r="B146" s="235"/>
      <c r="C146" s="235"/>
      <c r="D146" s="235"/>
      <c r="E146" s="235"/>
      <c r="F146" s="236"/>
      <c r="G146" s="235"/>
      <c r="H146" s="235"/>
      <c r="I146" s="235"/>
      <c r="J146" s="235"/>
      <c r="K146" s="235"/>
      <c r="L146" s="235"/>
      <c r="M146" s="155" t="str">
        <f t="shared" si="2"/>
        <v/>
      </c>
      <c r="N146" s="235"/>
    </row>
    <row r="147" spans="1:14" x14ac:dyDescent="0.25">
      <c r="A147" s="235"/>
      <c r="B147" s="235"/>
      <c r="C147" s="235"/>
      <c r="D147" s="235"/>
      <c r="E147" s="235"/>
      <c r="F147" s="236"/>
      <c r="G147" s="235"/>
      <c r="H147" s="235"/>
      <c r="I147" s="235"/>
      <c r="J147" s="235"/>
      <c r="K147" s="235"/>
      <c r="L147" s="235"/>
      <c r="M147" s="155" t="str">
        <f t="shared" si="2"/>
        <v/>
      </c>
      <c r="N147" s="235"/>
    </row>
    <row r="148" spans="1:14" x14ac:dyDescent="0.25">
      <c r="A148" s="235"/>
      <c r="B148" s="235"/>
      <c r="C148" s="235"/>
      <c r="D148" s="235"/>
      <c r="E148" s="235"/>
      <c r="F148" s="236"/>
      <c r="G148" s="235"/>
      <c r="H148" s="235"/>
      <c r="I148" s="235"/>
      <c r="J148" s="235"/>
      <c r="K148" s="235"/>
      <c r="L148" s="235"/>
      <c r="M148" s="155" t="str">
        <f t="shared" si="2"/>
        <v/>
      </c>
      <c r="N148" s="235"/>
    </row>
    <row r="149" spans="1:14" x14ac:dyDescent="0.25">
      <c r="A149" s="235"/>
      <c r="B149" s="235"/>
      <c r="C149" s="235"/>
      <c r="D149" s="235"/>
      <c r="E149" s="235"/>
      <c r="F149" s="236"/>
      <c r="G149" s="235"/>
      <c r="H149" s="235"/>
      <c r="I149" s="235"/>
      <c r="J149" s="235"/>
      <c r="K149" s="235"/>
      <c r="L149" s="235"/>
      <c r="M149" s="155" t="str">
        <f t="shared" si="2"/>
        <v/>
      </c>
      <c r="N149" s="235"/>
    </row>
    <row r="150" spans="1:14" x14ac:dyDescent="0.25">
      <c r="A150" s="235"/>
      <c r="B150" s="235"/>
      <c r="C150" s="235"/>
      <c r="D150" s="235"/>
      <c r="E150" s="235"/>
      <c r="F150" s="236"/>
      <c r="G150" s="235"/>
      <c r="H150" s="235"/>
      <c r="I150" s="235"/>
      <c r="J150" s="235"/>
      <c r="K150" s="235"/>
      <c r="L150" s="235"/>
      <c r="M150" s="155" t="str">
        <f t="shared" si="2"/>
        <v/>
      </c>
      <c r="N150" s="235"/>
    </row>
    <row r="151" spans="1:14" x14ac:dyDescent="0.25">
      <c r="A151" s="235"/>
      <c r="B151" s="235"/>
      <c r="C151" s="235"/>
      <c r="D151" s="235"/>
      <c r="E151" s="235"/>
      <c r="F151" s="236"/>
      <c r="G151" s="235"/>
      <c r="H151" s="235"/>
      <c r="I151" s="235"/>
      <c r="J151" s="235"/>
      <c r="K151" s="235"/>
      <c r="L151" s="235"/>
      <c r="M151" s="155" t="str">
        <f t="shared" si="2"/>
        <v/>
      </c>
      <c r="N151" s="235"/>
    </row>
    <row r="152" spans="1:14" x14ac:dyDescent="0.25">
      <c r="A152" s="235"/>
      <c r="B152" s="235"/>
      <c r="C152" s="235"/>
      <c r="D152" s="235"/>
      <c r="E152" s="235"/>
      <c r="F152" s="236"/>
      <c r="G152" s="235"/>
      <c r="H152" s="235"/>
      <c r="I152" s="235"/>
      <c r="J152" s="235"/>
      <c r="K152" s="235"/>
      <c r="L152" s="235"/>
      <c r="M152" s="155" t="str">
        <f t="shared" si="2"/>
        <v/>
      </c>
      <c r="N152" s="235"/>
    </row>
    <row r="153" spans="1:14" x14ac:dyDescent="0.25">
      <c r="A153" s="235"/>
      <c r="B153" s="235"/>
      <c r="C153" s="235"/>
      <c r="D153" s="235"/>
      <c r="E153" s="235"/>
      <c r="F153" s="236"/>
      <c r="G153" s="235"/>
      <c r="H153" s="235"/>
      <c r="I153" s="235"/>
      <c r="J153" s="235"/>
      <c r="K153" s="235"/>
      <c r="L153" s="235"/>
      <c r="M153" s="155" t="str">
        <f t="shared" si="2"/>
        <v/>
      </c>
      <c r="N153" s="235"/>
    </row>
    <row r="154" spans="1:14" x14ac:dyDescent="0.25">
      <c r="A154" s="235"/>
      <c r="B154" s="235"/>
      <c r="C154" s="235"/>
      <c r="D154" s="235"/>
      <c r="E154" s="235"/>
      <c r="F154" s="236"/>
      <c r="G154" s="235"/>
      <c r="H154" s="235"/>
      <c r="I154" s="235"/>
      <c r="J154" s="235"/>
      <c r="K154" s="235"/>
      <c r="L154" s="235"/>
      <c r="M154" s="155" t="str">
        <f t="shared" si="2"/>
        <v/>
      </c>
      <c r="N154" s="235"/>
    </row>
    <row r="155" spans="1:14" x14ac:dyDescent="0.25">
      <c r="A155" s="235"/>
      <c r="B155" s="235"/>
      <c r="C155" s="235"/>
      <c r="D155" s="235"/>
      <c r="E155" s="235"/>
      <c r="F155" s="236"/>
      <c r="G155" s="235"/>
      <c r="H155" s="235"/>
      <c r="I155" s="235"/>
      <c r="J155" s="235"/>
      <c r="K155" s="235"/>
      <c r="L155" s="235"/>
      <c r="M155" s="155" t="str">
        <f t="shared" si="2"/>
        <v/>
      </c>
      <c r="N155" s="235"/>
    </row>
    <row r="156" spans="1:14" x14ac:dyDescent="0.25">
      <c r="A156" s="235"/>
      <c r="B156" s="235"/>
      <c r="C156" s="235"/>
      <c r="D156" s="235"/>
      <c r="E156" s="235"/>
      <c r="F156" s="236"/>
      <c r="G156" s="235"/>
      <c r="H156" s="235"/>
      <c r="I156" s="235"/>
      <c r="J156" s="235"/>
      <c r="K156" s="235"/>
      <c r="L156" s="235"/>
      <c r="M156" s="155" t="str">
        <f t="shared" si="2"/>
        <v/>
      </c>
      <c r="N156" s="235"/>
    </row>
    <row r="157" spans="1:14" x14ac:dyDescent="0.25">
      <c r="A157" s="235"/>
      <c r="B157" s="235"/>
      <c r="C157" s="235"/>
      <c r="D157" s="235"/>
      <c r="E157" s="235"/>
      <c r="F157" s="236"/>
      <c r="G157" s="235"/>
      <c r="H157" s="235"/>
      <c r="I157" s="235"/>
      <c r="J157" s="235"/>
      <c r="K157" s="235"/>
      <c r="L157" s="235"/>
      <c r="M157" s="155" t="str">
        <f t="shared" si="2"/>
        <v/>
      </c>
      <c r="N157" s="235"/>
    </row>
    <row r="158" spans="1:14" x14ac:dyDescent="0.25">
      <c r="A158" s="235"/>
      <c r="B158" s="235"/>
      <c r="C158" s="235"/>
      <c r="D158" s="235"/>
      <c r="E158" s="235"/>
      <c r="F158" s="236"/>
      <c r="G158" s="235"/>
      <c r="H158" s="235"/>
      <c r="I158" s="235"/>
      <c r="J158" s="235"/>
      <c r="K158" s="235"/>
      <c r="L158" s="235"/>
      <c r="M158" s="155" t="str">
        <f t="shared" si="2"/>
        <v/>
      </c>
      <c r="N158" s="235"/>
    </row>
    <row r="159" spans="1:14" x14ac:dyDescent="0.25">
      <c r="A159" s="235"/>
      <c r="B159" s="235"/>
      <c r="C159" s="235"/>
      <c r="D159" s="235"/>
      <c r="E159" s="235"/>
      <c r="F159" s="236"/>
      <c r="G159" s="235"/>
      <c r="H159" s="235"/>
      <c r="I159" s="235"/>
      <c r="J159" s="235"/>
      <c r="K159" s="235"/>
      <c r="L159" s="235"/>
      <c r="M159" s="155" t="str">
        <f t="shared" si="2"/>
        <v/>
      </c>
      <c r="N159" s="235"/>
    </row>
    <row r="160" spans="1:14" x14ac:dyDescent="0.25">
      <c r="A160" s="235"/>
      <c r="B160" s="235"/>
      <c r="C160" s="235"/>
      <c r="D160" s="235"/>
      <c r="E160" s="235"/>
      <c r="F160" s="236"/>
      <c r="G160" s="235"/>
      <c r="H160" s="235"/>
      <c r="I160" s="235"/>
      <c r="J160" s="235"/>
      <c r="K160" s="235"/>
      <c r="L160" s="235"/>
      <c r="M160" s="155" t="str">
        <f t="shared" si="2"/>
        <v/>
      </c>
      <c r="N160" s="235"/>
    </row>
    <row r="161" spans="1:14" x14ac:dyDescent="0.25">
      <c r="A161" s="235"/>
      <c r="B161" s="235"/>
      <c r="C161" s="235"/>
      <c r="D161" s="235"/>
      <c r="E161" s="235"/>
      <c r="F161" s="236"/>
      <c r="G161" s="235"/>
      <c r="H161" s="235"/>
      <c r="I161" s="235"/>
      <c r="J161" s="235"/>
      <c r="K161" s="235"/>
      <c r="L161" s="235"/>
      <c r="M161" s="155" t="str">
        <f t="shared" si="2"/>
        <v/>
      </c>
      <c r="N161" s="235"/>
    </row>
    <row r="162" spans="1:14" x14ac:dyDescent="0.25">
      <c r="A162" s="235"/>
      <c r="B162" s="235"/>
      <c r="C162" s="235"/>
      <c r="D162" s="235"/>
      <c r="E162" s="235"/>
      <c r="F162" s="236"/>
      <c r="G162" s="235"/>
      <c r="H162" s="235"/>
      <c r="I162" s="235"/>
      <c r="J162" s="235"/>
      <c r="K162" s="235"/>
      <c r="L162" s="235"/>
      <c r="M162" s="155" t="str">
        <f t="shared" si="2"/>
        <v/>
      </c>
      <c r="N162" s="235"/>
    </row>
    <row r="163" spans="1:14" x14ac:dyDescent="0.25">
      <c r="A163" s="235"/>
      <c r="B163" s="235"/>
      <c r="C163" s="235"/>
      <c r="D163" s="235"/>
      <c r="E163" s="235"/>
      <c r="F163" s="236"/>
      <c r="G163" s="235"/>
      <c r="H163" s="235"/>
      <c r="I163" s="235"/>
      <c r="J163" s="235"/>
      <c r="K163" s="235"/>
      <c r="L163" s="235"/>
      <c r="M163" s="155" t="str">
        <f t="shared" si="2"/>
        <v/>
      </c>
      <c r="N163" s="235"/>
    </row>
    <row r="164" spans="1:14" x14ac:dyDescent="0.25">
      <c r="A164" s="235"/>
      <c r="B164" s="235"/>
      <c r="C164" s="235"/>
      <c r="D164" s="235"/>
      <c r="E164" s="235"/>
      <c r="F164" s="236"/>
      <c r="G164" s="235"/>
      <c r="H164" s="235"/>
      <c r="I164" s="235"/>
      <c r="J164" s="235"/>
      <c r="K164" s="235"/>
      <c r="L164" s="235"/>
      <c r="M164" s="155" t="str">
        <f t="shared" si="2"/>
        <v/>
      </c>
      <c r="N164" s="235"/>
    </row>
    <row r="165" spans="1:14" x14ac:dyDescent="0.25">
      <c r="A165" s="235"/>
      <c r="B165" s="235"/>
      <c r="C165" s="235"/>
      <c r="D165" s="235"/>
      <c r="E165" s="235"/>
      <c r="F165" s="236"/>
      <c r="G165" s="235"/>
      <c r="H165" s="235"/>
      <c r="I165" s="235"/>
      <c r="J165" s="235"/>
      <c r="K165" s="235"/>
      <c r="L165" s="235"/>
      <c r="M165" s="155" t="str">
        <f t="shared" si="2"/>
        <v/>
      </c>
      <c r="N165" s="235"/>
    </row>
    <row r="166" spans="1:14" x14ac:dyDescent="0.25">
      <c r="A166" s="235"/>
      <c r="B166" s="235"/>
      <c r="C166" s="235"/>
      <c r="D166" s="235"/>
      <c r="E166" s="235"/>
      <c r="F166" s="236"/>
      <c r="G166" s="235"/>
      <c r="H166" s="235"/>
      <c r="I166" s="235"/>
      <c r="J166" s="235"/>
      <c r="K166" s="235"/>
      <c r="L166" s="235"/>
      <c r="M166" s="155" t="str">
        <f t="shared" si="2"/>
        <v/>
      </c>
      <c r="N166" s="235"/>
    </row>
    <row r="167" spans="1:14" x14ac:dyDescent="0.25">
      <c r="A167" s="235"/>
      <c r="B167" s="235"/>
      <c r="C167" s="235"/>
      <c r="D167" s="235"/>
      <c r="E167" s="235"/>
      <c r="F167" s="236"/>
      <c r="G167" s="235"/>
      <c r="H167" s="235"/>
      <c r="I167" s="235"/>
      <c r="J167" s="235"/>
      <c r="K167" s="235"/>
      <c r="L167" s="235"/>
      <c r="M167" s="155" t="str">
        <f t="shared" si="2"/>
        <v/>
      </c>
      <c r="N167" s="235"/>
    </row>
    <row r="168" spans="1:14" x14ac:dyDescent="0.25">
      <c r="A168" s="235"/>
      <c r="B168" s="235"/>
      <c r="C168" s="235"/>
      <c r="D168" s="235"/>
      <c r="E168" s="235"/>
      <c r="F168" s="236"/>
      <c r="G168" s="235"/>
      <c r="H168" s="235"/>
      <c r="I168" s="235"/>
      <c r="J168" s="235"/>
      <c r="K168" s="235"/>
      <c r="L168" s="235"/>
      <c r="M168" s="155" t="str">
        <f t="shared" si="2"/>
        <v/>
      </c>
      <c r="N168" s="235"/>
    </row>
    <row r="169" spans="1:14" x14ac:dyDescent="0.25">
      <c r="A169" s="235"/>
      <c r="B169" s="235"/>
      <c r="C169" s="235"/>
      <c r="D169" s="235"/>
      <c r="E169" s="235"/>
      <c r="F169" s="236"/>
      <c r="G169" s="235"/>
      <c r="H169" s="235"/>
      <c r="I169" s="235"/>
      <c r="J169" s="235"/>
      <c r="K169" s="235"/>
      <c r="L169" s="235"/>
      <c r="M169" s="155" t="str">
        <f t="shared" si="2"/>
        <v/>
      </c>
      <c r="N169" s="235"/>
    </row>
    <row r="170" spans="1:14" x14ac:dyDescent="0.25">
      <c r="A170" s="235"/>
      <c r="B170" s="235"/>
      <c r="C170" s="235"/>
      <c r="D170" s="235"/>
      <c r="E170" s="235"/>
      <c r="F170" s="236"/>
      <c r="G170" s="235"/>
      <c r="H170" s="235"/>
      <c r="I170" s="235"/>
      <c r="J170" s="235"/>
      <c r="K170" s="235"/>
      <c r="L170" s="235"/>
      <c r="M170" s="155" t="str">
        <f t="shared" si="2"/>
        <v/>
      </c>
      <c r="N170" s="235"/>
    </row>
    <row r="171" spans="1:14" x14ac:dyDescent="0.25">
      <c r="A171" s="235"/>
      <c r="B171" s="235"/>
      <c r="C171" s="235"/>
      <c r="D171" s="235"/>
      <c r="E171" s="235"/>
      <c r="F171" s="236"/>
      <c r="G171" s="235"/>
      <c r="H171" s="235"/>
      <c r="I171" s="235"/>
      <c r="J171" s="235"/>
      <c r="K171" s="235"/>
      <c r="L171" s="235"/>
      <c r="M171" s="155" t="str">
        <f t="shared" si="2"/>
        <v/>
      </c>
      <c r="N171" s="235"/>
    </row>
    <row r="172" spans="1:14" x14ac:dyDescent="0.25">
      <c r="A172" s="235"/>
      <c r="B172" s="235"/>
      <c r="C172" s="235"/>
      <c r="D172" s="235"/>
      <c r="E172" s="235"/>
      <c r="F172" s="236"/>
      <c r="G172" s="235"/>
      <c r="H172" s="235"/>
      <c r="I172" s="235"/>
      <c r="J172" s="235"/>
      <c r="K172" s="235"/>
      <c r="L172" s="235"/>
      <c r="M172" s="155" t="str">
        <f t="shared" si="2"/>
        <v/>
      </c>
      <c r="N172" s="235"/>
    </row>
    <row r="173" spans="1:14" x14ac:dyDescent="0.25">
      <c r="A173" s="235"/>
      <c r="B173" s="235"/>
      <c r="C173" s="235"/>
      <c r="D173" s="235"/>
      <c r="E173" s="235"/>
      <c r="F173" s="236"/>
      <c r="G173" s="235"/>
      <c r="H173" s="235"/>
      <c r="I173" s="235"/>
      <c r="J173" s="235"/>
      <c r="K173" s="235"/>
      <c r="L173" s="235"/>
      <c r="M173" s="155" t="str">
        <f t="shared" si="2"/>
        <v/>
      </c>
      <c r="N173" s="235"/>
    </row>
    <row r="174" spans="1:14" x14ac:dyDescent="0.25">
      <c r="A174" s="235"/>
      <c r="B174" s="235"/>
      <c r="C174" s="235"/>
      <c r="D174" s="235"/>
      <c r="E174" s="235"/>
      <c r="F174" s="236"/>
      <c r="G174" s="235"/>
      <c r="H174" s="235"/>
      <c r="I174" s="235"/>
      <c r="J174" s="235"/>
      <c r="K174" s="235"/>
      <c r="L174" s="235"/>
      <c r="M174" s="155" t="str">
        <f t="shared" si="2"/>
        <v/>
      </c>
      <c r="N174" s="235"/>
    </row>
    <row r="175" spans="1:14" x14ac:dyDescent="0.25">
      <c r="A175" s="235"/>
      <c r="B175" s="235"/>
      <c r="C175" s="235"/>
      <c r="D175" s="235"/>
      <c r="E175" s="235"/>
      <c r="F175" s="236"/>
      <c r="G175" s="235"/>
      <c r="H175" s="235"/>
      <c r="I175" s="235"/>
      <c r="J175" s="235"/>
      <c r="K175" s="235"/>
      <c r="L175" s="235"/>
      <c r="M175" s="155" t="str">
        <f t="shared" si="2"/>
        <v/>
      </c>
      <c r="N175" s="235"/>
    </row>
    <row r="176" spans="1:14" x14ac:dyDescent="0.25">
      <c r="A176" s="235"/>
      <c r="B176" s="235"/>
      <c r="C176" s="235"/>
      <c r="D176" s="235"/>
      <c r="E176" s="235"/>
      <c r="F176" s="236"/>
      <c r="G176" s="235"/>
      <c r="H176" s="235"/>
      <c r="I176" s="235"/>
      <c r="J176" s="235"/>
      <c r="K176" s="235"/>
      <c r="L176" s="235"/>
      <c r="M176" s="155" t="str">
        <f t="shared" si="2"/>
        <v/>
      </c>
      <c r="N176" s="235"/>
    </row>
    <row r="177" spans="1:14" x14ac:dyDescent="0.25">
      <c r="A177" s="235"/>
      <c r="B177" s="235"/>
      <c r="C177" s="235"/>
      <c r="D177" s="235"/>
      <c r="E177" s="235"/>
      <c r="F177" s="236"/>
      <c r="G177" s="235"/>
      <c r="H177" s="235"/>
      <c r="I177" s="235"/>
      <c r="J177" s="235"/>
      <c r="K177" s="235"/>
      <c r="L177" s="235"/>
      <c r="M177" s="155" t="str">
        <f t="shared" si="2"/>
        <v/>
      </c>
      <c r="N177" s="235"/>
    </row>
    <row r="178" spans="1:14" x14ac:dyDescent="0.25">
      <c r="A178" s="235"/>
      <c r="B178" s="235"/>
      <c r="C178" s="235"/>
      <c r="D178" s="235"/>
      <c r="E178" s="235"/>
      <c r="F178" s="236"/>
      <c r="G178" s="235"/>
      <c r="H178" s="235"/>
      <c r="I178" s="235"/>
      <c r="J178" s="235"/>
      <c r="K178" s="235"/>
      <c r="L178" s="235"/>
      <c r="M178" s="155" t="str">
        <f t="shared" si="2"/>
        <v/>
      </c>
      <c r="N178" s="235"/>
    </row>
    <row r="179" spans="1:14" x14ac:dyDescent="0.25">
      <c r="A179" s="235"/>
      <c r="B179" s="235"/>
      <c r="C179" s="235"/>
      <c r="D179" s="235"/>
      <c r="E179" s="235"/>
      <c r="F179" s="236"/>
      <c r="G179" s="235"/>
      <c r="H179" s="235"/>
      <c r="I179" s="235"/>
      <c r="J179" s="235"/>
      <c r="K179" s="235"/>
      <c r="L179" s="235"/>
      <c r="M179" s="155" t="str">
        <f t="shared" si="2"/>
        <v/>
      </c>
      <c r="N179" s="235"/>
    </row>
    <row r="180" spans="1:14" x14ac:dyDescent="0.25">
      <c r="A180" s="235"/>
      <c r="B180" s="235"/>
      <c r="C180" s="235"/>
      <c r="D180" s="235"/>
      <c r="E180" s="235"/>
      <c r="F180" s="236"/>
      <c r="G180" s="235"/>
      <c r="H180" s="235"/>
      <c r="I180" s="235"/>
      <c r="J180" s="235"/>
      <c r="K180" s="235"/>
      <c r="L180" s="235"/>
      <c r="M180" s="155" t="str">
        <f t="shared" si="2"/>
        <v/>
      </c>
      <c r="N180" s="235"/>
    </row>
    <row r="181" spans="1:14" x14ac:dyDescent="0.25">
      <c r="A181" s="235"/>
      <c r="B181" s="235"/>
      <c r="C181" s="235"/>
      <c r="D181" s="235"/>
      <c r="E181" s="235"/>
      <c r="F181" s="236"/>
      <c r="G181" s="235"/>
      <c r="H181" s="235"/>
      <c r="I181" s="235"/>
      <c r="J181" s="235"/>
      <c r="K181" s="235"/>
      <c r="L181" s="235"/>
      <c r="M181" s="155" t="str">
        <f t="shared" si="2"/>
        <v/>
      </c>
      <c r="N181" s="235"/>
    </row>
    <row r="182" spans="1:14" x14ac:dyDescent="0.25">
      <c r="A182" s="235"/>
      <c r="B182" s="235"/>
      <c r="C182" s="235"/>
      <c r="D182" s="235"/>
      <c r="E182" s="235"/>
      <c r="F182" s="236"/>
      <c r="G182" s="235"/>
      <c r="H182" s="235"/>
      <c r="I182" s="235"/>
      <c r="J182" s="235"/>
      <c r="K182" s="235"/>
      <c r="L182" s="235"/>
      <c r="M182" s="155" t="str">
        <f t="shared" si="2"/>
        <v/>
      </c>
      <c r="N182" s="235"/>
    </row>
    <row r="183" spans="1:14" x14ac:dyDescent="0.25">
      <c r="A183" s="235"/>
      <c r="B183" s="235"/>
      <c r="C183" s="235"/>
      <c r="D183" s="235"/>
      <c r="E183" s="235"/>
      <c r="F183" s="236"/>
      <c r="G183" s="235"/>
      <c r="H183" s="235"/>
      <c r="I183" s="235"/>
      <c r="J183" s="235"/>
      <c r="K183" s="235"/>
      <c r="L183" s="235"/>
      <c r="M183" s="155" t="str">
        <f t="shared" si="2"/>
        <v/>
      </c>
      <c r="N183" s="235"/>
    </row>
    <row r="184" spans="1:14" x14ac:dyDescent="0.25">
      <c r="A184" s="235"/>
      <c r="B184" s="235"/>
      <c r="C184" s="235"/>
      <c r="D184" s="235"/>
      <c r="E184" s="235"/>
      <c r="F184" s="236"/>
      <c r="G184" s="235"/>
      <c r="H184" s="235"/>
      <c r="I184" s="235"/>
      <c r="J184" s="235"/>
      <c r="K184" s="235"/>
      <c r="L184" s="235"/>
      <c r="M184" s="155" t="str">
        <f t="shared" si="2"/>
        <v/>
      </c>
      <c r="N184" s="235"/>
    </row>
    <row r="185" spans="1:14" x14ac:dyDescent="0.25">
      <c r="A185" s="235"/>
      <c r="B185" s="235"/>
      <c r="C185" s="235"/>
      <c r="D185" s="235"/>
      <c r="E185" s="235"/>
      <c r="F185" s="236"/>
      <c r="G185" s="235"/>
      <c r="H185" s="235"/>
      <c r="I185" s="235"/>
      <c r="J185" s="235"/>
      <c r="K185" s="235"/>
      <c r="L185" s="235"/>
      <c r="M185" s="155" t="str">
        <f t="shared" si="2"/>
        <v/>
      </c>
      <c r="N185" s="235"/>
    </row>
    <row r="186" spans="1:14" x14ac:dyDescent="0.25">
      <c r="A186" s="235"/>
      <c r="B186" s="235"/>
      <c r="C186" s="235"/>
      <c r="D186" s="235"/>
      <c r="E186" s="235"/>
      <c r="F186" s="236"/>
      <c r="G186" s="235"/>
      <c r="H186" s="235"/>
      <c r="I186" s="235"/>
      <c r="J186" s="235"/>
      <c r="K186" s="235"/>
      <c r="L186" s="235"/>
      <c r="M186" s="155" t="str">
        <f t="shared" si="2"/>
        <v/>
      </c>
      <c r="N186" s="235"/>
    </row>
    <row r="187" spans="1:14" x14ac:dyDescent="0.25">
      <c r="A187" s="235"/>
      <c r="B187" s="235"/>
      <c r="C187" s="235"/>
      <c r="D187" s="235"/>
      <c r="E187" s="235"/>
      <c r="F187" s="236"/>
      <c r="G187" s="235"/>
      <c r="H187" s="235"/>
      <c r="I187" s="235"/>
      <c r="J187" s="235"/>
      <c r="K187" s="235"/>
      <c r="L187" s="235"/>
      <c r="M187" s="155" t="str">
        <f t="shared" si="2"/>
        <v/>
      </c>
      <c r="N187" s="235"/>
    </row>
    <row r="188" spans="1:14" x14ac:dyDescent="0.25">
      <c r="A188" s="235"/>
      <c r="B188" s="235"/>
      <c r="C188" s="235"/>
      <c r="D188" s="235"/>
      <c r="E188" s="235"/>
      <c r="F188" s="236"/>
      <c r="G188" s="235"/>
      <c r="H188" s="235"/>
      <c r="I188" s="235"/>
      <c r="J188" s="235"/>
      <c r="K188" s="235"/>
      <c r="L188" s="235"/>
      <c r="M188" s="155" t="str">
        <f t="shared" si="2"/>
        <v/>
      </c>
      <c r="N188" s="235"/>
    </row>
    <row r="189" spans="1:14" x14ac:dyDescent="0.25">
      <c r="A189" s="235"/>
      <c r="B189" s="235"/>
      <c r="C189" s="235"/>
      <c r="D189" s="235"/>
      <c r="E189" s="235"/>
      <c r="F189" s="236"/>
      <c r="G189" s="235"/>
      <c r="H189" s="235"/>
      <c r="I189" s="235"/>
      <c r="J189" s="235"/>
      <c r="K189" s="235"/>
      <c r="L189" s="235"/>
      <c r="M189" s="155" t="str">
        <f t="shared" si="2"/>
        <v/>
      </c>
      <c r="N189" s="235"/>
    </row>
    <row r="190" spans="1:14" x14ac:dyDescent="0.25">
      <c r="A190" s="235"/>
      <c r="B190" s="235"/>
      <c r="C190" s="235"/>
      <c r="D190" s="235"/>
      <c r="E190" s="235"/>
      <c r="F190" s="236"/>
      <c r="G190" s="235"/>
      <c r="H190" s="235"/>
      <c r="I190" s="235"/>
      <c r="J190" s="235"/>
      <c r="K190" s="235"/>
      <c r="L190" s="235"/>
      <c r="M190" s="155" t="str">
        <f t="shared" si="2"/>
        <v/>
      </c>
      <c r="N190" s="235"/>
    </row>
    <row r="191" spans="1:14" x14ac:dyDescent="0.25">
      <c r="A191" s="235"/>
      <c r="B191" s="235"/>
      <c r="C191" s="235"/>
      <c r="D191" s="235"/>
      <c r="E191" s="235"/>
      <c r="F191" s="236"/>
      <c r="G191" s="235"/>
      <c r="H191" s="235"/>
      <c r="I191" s="235"/>
      <c r="J191" s="235"/>
      <c r="K191" s="235"/>
      <c r="L191" s="235"/>
      <c r="M191" s="155" t="str">
        <f t="shared" si="2"/>
        <v/>
      </c>
      <c r="N191" s="235"/>
    </row>
    <row r="192" spans="1:14" x14ac:dyDescent="0.25">
      <c r="A192" s="235"/>
      <c r="B192" s="235"/>
      <c r="C192" s="235"/>
      <c r="D192" s="235"/>
      <c r="E192" s="235"/>
      <c r="F192" s="236"/>
      <c r="G192" s="235"/>
      <c r="H192" s="235"/>
      <c r="I192" s="235"/>
      <c r="J192" s="235"/>
      <c r="K192" s="235"/>
      <c r="L192" s="235"/>
      <c r="M192" s="155" t="str">
        <f t="shared" si="2"/>
        <v/>
      </c>
      <c r="N192" s="235"/>
    </row>
    <row r="193" spans="1:14" x14ac:dyDescent="0.25">
      <c r="A193" s="235"/>
      <c r="B193" s="235"/>
      <c r="C193" s="235"/>
      <c r="D193" s="235"/>
      <c r="E193" s="235"/>
      <c r="F193" s="236"/>
      <c r="G193" s="235"/>
      <c r="H193" s="235"/>
      <c r="I193" s="235"/>
      <c r="J193" s="235"/>
      <c r="K193" s="235"/>
      <c r="L193" s="235"/>
      <c r="M193" s="155" t="str">
        <f t="shared" si="2"/>
        <v/>
      </c>
      <c r="N193" s="235"/>
    </row>
    <row r="194" spans="1:14" x14ac:dyDescent="0.25">
      <c r="A194" s="235"/>
      <c r="B194" s="235"/>
      <c r="C194" s="235"/>
      <c r="D194" s="235"/>
      <c r="E194" s="235"/>
      <c r="F194" s="236"/>
      <c r="G194" s="235"/>
      <c r="H194" s="235"/>
      <c r="I194" s="235"/>
      <c r="J194" s="235"/>
      <c r="K194" s="235"/>
      <c r="L194" s="235"/>
      <c r="M194" s="155" t="str">
        <f t="shared" si="2"/>
        <v/>
      </c>
      <c r="N194" s="235"/>
    </row>
    <row r="195" spans="1:14" x14ac:dyDescent="0.25">
      <c r="A195" s="235"/>
      <c r="B195" s="235"/>
      <c r="C195" s="235"/>
      <c r="D195" s="235"/>
      <c r="E195" s="235"/>
      <c r="F195" s="236"/>
      <c r="G195" s="235"/>
      <c r="H195" s="235"/>
      <c r="I195" s="235"/>
      <c r="J195" s="235"/>
      <c r="K195" s="235"/>
      <c r="L195" s="235"/>
      <c r="M195" s="155" t="str">
        <f t="shared" si="2"/>
        <v/>
      </c>
      <c r="N195" s="235"/>
    </row>
    <row r="196" spans="1:14" x14ac:dyDescent="0.25">
      <c r="A196" s="235"/>
      <c r="B196" s="235"/>
      <c r="C196" s="235"/>
      <c r="D196" s="235"/>
      <c r="E196" s="235"/>
      <c r="F196" s="236"/>
      <c r="G196" s="235"/>
      <c r="H196" s="235"/>
      <c r="I196" s="235"/>
      <c r="J196" s="235"/>
      <c r="K196" s="235"/>
      <c r="L196" s="235"/>
      <c r="M196" s="155" t="str">
        <f t="shared" si="2"/>
        <v/>
      </c>
      <c r="N196" s="235"/>
    </row>
    <row r="197" spans="1:14" x14ac:dyDescent="0.25">
      <c r="A197" s="235"/>
      <c r="B197" s="235"/>
      <c r="C197" s="235"/>
      <c r="D197" s="235"/>
      <c r="E197" s="235"/>
      <c r="F197" s="236"/>
      <c r="G197" s="235"/>
      <c r="H197" s="235"/>
      <c r="I197" s="235"/>
      <c r="J197" s="235"/>
      <c r="K197" s="235"/>
      <c r="L197" s="235"/>
      <c r="M197" s="155" t="str">
        <f t="shared" si="2"/>
        <v/>
      </c>
      <c r="N197" s="235"/>
    </row>
    <row r="198" spans="1:14" x14ac:dyDescent="0.25">
      <c r="A198" s="235"/>
      <c r="B198" s="235"/>
      <c r="C198" s="235"/>
      <c r="D198" s="235"/>
      <c r="E198" s="235"/>
      <c r="F198" s="236"/>
      <c r="G198" s="235"/>
      <c r="H198" s="235"/>
      <c r="I198" s="235"/>
      <c r="J198" s="235"/>
      <c r="K198" s="235"/>
      <c r="L198" s="235"/>
      <c r="M198" s="155" t="str">
        <f t="shared" ref="M198:M261" si="3">+IF(G198="","",IF(L198="","No Realizada","Realizada"))</f>
        <v/>
      </c>
      <c r="N198" s="235"/>
    </row>
    <row r="199" spans="1:14" x14ac:dyDescent="0.25">
      <c r="A199" s="235"/>
      <c r="B199" s="235"/>
      <c r="C199" s="235"/>
      <c r="D199" s="235"/>
      <c r="E199" s="235"/>
      <c r="F199" s="236"/>
      <c r="G199" s="235"/>
      <c r="H199" s="235"/>
      <c r="I199" s="235"/>
      <c r="J199" s="235"/>
      <c r="K199" s="235"/>
      <c r="L199" s="235"/>
      <c r="M199" s="155" t="str">
        <f t="shared" si="3"/>
        <v/>
      </c>
      <c r="N199" s="235"/>
    </row>
    <row r="200" spans="1:14" x14ac:dyDescent="0.25">
      <c r="A200" s="235"/>
      <c r="B200" s="235"/>
      <c r="C200" s="235"/>
      <c r="D200" s="235"/>
      <c r="E200" s="235"/>
      <c r="F200" s="236"/>
      <c r="G200" s="235"/>
      <c r="H200" s="235"/>
      <c r="I200" s="235"/>
      <c r="J200" s="235"/>
      <c r="K200" s="235"/>
      <c r="L200" s="235"/>
      <c r="M200" s="155" t="str">
        <f t="shared" si="3"/>
        <v/>
      </c>
      <c r="N200" s="235"/>
    </row>
    <row r="201" spans="1:14" x14ac:dyDescent="0.25">
      <c r="A201" s="235"/>
      <c r="B201" s="235"/>
      <c r="C201" s="235"/>
      <c r="D201" s="235"/>
      <c r="E201" s="235"/>
      <c r="F201" s="236"/>
      <c r="G201" s="235"/>
      <c r="H201" s="235"/>
      <c r="I201" s="235"/>
      <c r="J201" s="235"/>
      <c r="K201" s="235"/>
      <c r="L201" s="235"/>
      <c r="M201" s="155" t="str">
        <f t="shared" si="3"/>
        <v/>
      </c>
      <c r="N201" s="235"/>
    </row>
    <row r="202" spans="1:14" x14ac:dyDescent="0.25">
      <c r="A202" s="235"/>
      <c r="B202" s="235"/>
      <c r="C202" s="235"/>
      <c r="D202" s="235"/>
      <c r="E202" s="235"/>
      <c r="F202" s="236"/>
      <c r="G202" s="235"/>
      <c r="H202" s="235"/>
      <c r="I202" s="235"/>
      <c r="J202" s="235"/>
      <c r="K202" s="235"/>
      <c r="L202" s="235"/>
      <c r="M202" s="155" t="str">
        <f t="shared" si="3"/>
        <v/>
      </c>
      <c r="N202" s="235"/>
    </row>
    <row r="203" spans="1:14" x14ac:dyDescent="0.25">
      <c r="A203" s="235"/>
      <c r="B203" s="235"/>
      <c r="C203" s="235"/>
      <c r="D203" s="235"/>
      <c r="E203" s="235"/>
      <c r="F203" s="236"/>
      <c r="G203" s="235"/>
      <c r="H203" s="235"/>
      <c r="I203" s="235"/>
      <c r="J203" s="235"/>
      <c r="K203" s="235"/>
      <c r="L203" s="235"/>
      <c r="M203" s="155" t="str">
        <f t="shared" si="3"/>
        <v/>
      </c>
      <c r="N203" s="235"/>
    </row>
    <row r="204" spans="1:14" x14ac:dyDescent="0.25">
      <c r="A204" s="235"/>
      <c r="B204" s="235"/>
      <c r="C204" s="235"/>
      <c r="D204" s="235"/>
      <c r="E204" s="235"/>
      <c r="F204" s="236"/>
      <c r="G204" s="235"/>
      <c r="H204" s="235"/>
      <c r="I204" s="235"/>
      <c r="J204" s="235"/>
      <c r="K204" s="235"/>
      <c r="L204" s="235"/>
      <c r="M204" s="155" t="str">
        <f t="shared" si="3"/>
        <v/>
      </c>
      <c r="N204" s="235"/>
    </row>
    <row r="205" spans="1:14" x14ac:dyDescent="0.25">
      <c r="A205" s="235"/>
      <c r="B205" s="235"/>
      <c r="C205" s="235"/>
      <c r="D205" s="235"/>
      <c r="E205" s="235"/>
      <c r="F205" s="236"/>
      <c r="G205" s="235"/>
      <c r="H205" s="235"/>
      <c r="I205" s="235"/>
      <c r="J205" s="235"/>
      <c r="K205" s="235"/>
      <c r="L205" s="235"/>
      <c r="M205" s="155" t="str">
        <f t="shared" si="3"/>
        <v/>
      </c>
      <c r="N205" s="235"/>
    </row>
    <row r="206" spans="1:14" x14ac:dyDescent="0.25">
      <c r="A206" s="235"/>
      <c r="B206" s="235"/>
      <c r="C206" s="235"/>
      <c r="D206" s="235"/>
      <c r="E206" s="235"/>
      <c r="F206" s="236"/>
      <c r="G206" s="235"/>
      <c r="H206" s="235"/>
      <c r="I206" s="235"/>
      <c r="J206" s="235"/>
      <c r="K206" s="235"/>
      <c r="L206" s="235"/>
      <c r="M206" s="155" t="str">
        <f t="shared" si="3"/>
        <v/>
      </c>
      <c r="N206" s="235"/>
    </row>
    <row r="207" spans="1:14" x14ac:dyDescent="0.25">
      <c r="A207" s="235"/>
      <c r="B207" s="235"/>
      <c r="C207" s="235"/>
      <c r="D207" s="235"/>
      <c r="E207" s="235"/>
      <c r="F207" s="236"/>
      <c r="G207" s="235"/>
      <c r="H207" s="235"/>
      <c r="I207" s="235"/>
      <c r="J207" s="235"/>
      <c r="K207" s="235"/>
      <c r="L207" s="235"/>
      <c r="M207" s="155" t="str">
        <f t="shared" si="3"/>
        <v/>
      </c>
      <c r="N207" s="235"/>
    </row>
    <row r="208" spans="1:14" x14ac:dyDescent="0.25">
      <c r="A208" s="235"/>
      <c r="B208" s="235"/>
      <c r="C208" s="235"/>
      <c r="D208" s="235"/>
      <c r="E208" s="235"/>
      <c r="F208" s="236"/>
      <c r="G208" s="235"/>
      <c r="H208" s="235"/>
      <c r="I208" s="235"/>
      <c r="J208" s="235"/>
      <c r="K208" s="235"/>
      <c r="L208" s="235"/>
      <c r="M208" s="155" t="str">
        <f t="shared" si="3"/>
        <v/>
      </c>
      <c r="N208" s="235"/>
    </row>
    <row r="209" spans="1:14" x14ac:dyDescent="0.25">
      <c r="A209" s="235"/>
      <c r="B209" s="235"/>
      <c r="C209" s="235"/>
      <c r="D209" s="235"/>
      <c r="E209" s="235"/>
      <c r="F209" s="236"/>
      <c r="G209" s="235"/>
      <c r="H209" s="235"/>
      <c r="I209" s="235"/>
      <c r="J209" s="235"/>
      <c r="K209" s="235"/>
      <c r="L209" s="235"/>
      <c r="M209" s="155" t="str">
        <f t="shared" si="3"/>
        <v/>
      </c>
      <c r="N209" s="235"/>
    </row>
    <row r="210" spans="1:14" x14ac:dyDescent="0.25">
      <c r="A210" s="235"/>
      <c r="B210" s="235"/>
      <c r="C210" s="235"/>
      <c r="D210" s="235"/>
      <c r="E210" s="235"/>
      <c r="F210" s="236"/>
      <c r="G210" s="235"/>
      <c r="H210" s="235"/>
      <c r="I210" s="235"/>
      <c r="J210" s="235"/>
      <c r="K210" s="235"/>
      <c r="L210" s="235"/>
      <c r="M210" s="155" t="str">
        <f t="shared" si="3"/>
        <v/>
      </c>
      <c r="N210" s="235"/>
    </row>
    <row r="211" spans="1:14" x14ac:dyDescent="0.25">
      <c r="A211" s="235"/>
      <c r="B211" s="235"/>
      <c r="C211" s="235"/>
      <c r="D211" s="235"/>
      <c r="E211" s="235"/>
      <c r="F211" s="236"/>
      <c r="G211" s="235"/>
      <c r="H211" s="235"/>
      <c r="I211" s="235"/>
      <c r="J211" s="235"/>
      <c r="K211" s="235"/>
      <c r="L211" s="235"/>
      <c r="M211" s="155" t="str">
        <f t="shared" si="3"/>
        <v/>
      </c>
      <c r="N211" s="235"/>
    </row>
    <row r="212" spans="1:14" x14ac:dyDescent="0.25">
      <c r="A212" s="235"/>
      <c r="B212" s="235"/>
      <c r="C212" s="235"/>
      <c r="D212" s="235"/>
      <c r="E212" s="235"/>
      <c r="F212" s="236"/>
      <c r="G212" s="235"/>
      <c r="H212" s="235"/>
      <c r="I212" s="235"/>
      <c r="J212" s="235"/>
      <c r="K212" s="235"/>
      <c r="L212" s="235"/>
      <c r="M212" s="155" t="str">
        <f t="shared" si="3"/>
        <v/>
      </c>
      <c r="N212" s="235"/>
    </row>
    <row r="213" spans="1:14" x14ac:dyDescent="0.25">
      <c r="A213" s="235"/>
      <c r="B213" s="235"/>
      <c r="C213" s="235"/>
      <c r="D213" s="235"/>
      <c r="E213" s="235"/>
      <c r="F213" s="236"/>
      <c r="G213" s="235"/>
      <c r="H213" s="235"/>
      <c r="I213" s="235"/>
      <c r="J213" s="235"/>
      <c r="K213" s="235"/>
      <c r="L213" s="235"/>
      <c r="M213" s="155" t="str">
        <f t="shared" si="3"/>
        <v/>
      </c>
      <c r="N213" s="235"/>
    </row>
    <row r="214" spans="1:14" x14ac:dyDescent="0.25">
      <c r="A214" s="235"/>
      <c r="B214" s="235"/>
      <c r="C214" s="235"/>
      <c r="D214" s="235"/>
      <c r="E214" s="235"/>
      <c r="F214" s="236"/>
      <c r="G214" s="235"/>
      <c r="H214" s="235"/>
      <c r="I214" s="235"/>
      <c r="J214" s="235"/>
      <c r="K214" s="235"/>
      <c r="L214" s="235"/>
      <c r="M214" s="155" t="str">
        <f t="shared" si="3"/>
        <v/>
      </c>
      <c r="N214" s="235"/>
    </row>
    <row r="215" spans="1:14" x14ac:dyDescent="0.25">
      <c r="A215" s="235"/>
      <c r="B215" s="235"/>
      <c r="C215" s="235"/>
      <c r="D215" s="235"/>
      <c r="E215" s="235"/>
      <c r="F215" s="236"/>
      <c r="G215" s="235"/>
      <c r="H215" s="235"/>
      <c r="I215" s="235"/>
      <c r="J215" s="235"/>
      <c r="K215" s="235"/>
      <c r="L215" s="235"/>
      <c r="M215" s="155" t="str">
        <f t="shared" si="3"/>
        <v/>
      </c>
      <c r="N215" s="235"/>
    </row>
    <row r="216" spans="1:14" x14ac:dyDescent="0.25">
      <c r="A216" s="235"/>
      <c r="B216" s="235"/>
      <c r="C216" s="235"/>
      <c r="D216" s="235"/>
      <c r="E216" s="235"/>
      <c r="F216" s="236"/>
      <c r="G216" s="235"/>
      <c r="H216" s="235"/>
      <c r="I216" s="235"/>
      <c r="J216" s="235"/>
      <c r="K216" s="235"/>
      <c r="L216" s="235"/>
      <c r="M216" s="155" t="str">
        <f t="shared" si="3"/>
        <v/>
      </c>
      <c r="N216" s="235"/>
    </row>
    <row r="217" spans="1:14" x14ac:dyDescent="0.25">
      <c r="A217" s="235"/>
      <c r="B217" s="235"/>
      <c r="C217" s="235"/>
      <c r="D217" s="235"/>
      <c r="E217" s="235"/>
      <c r="F217" s="236"/>
      <c r="G217" s="235"/>
      <c r="H217" s="235"/>
      <c r="I217" s="235"/>
      <c r="J217" s="235"/>
      <c r="K217" s="235"/>
      <c r="L217" s="235"/>
      <c r="M217" s="155" t="str">
        <f t="shared" si="3"/>
        <v/>
      </c>
      <c r="N217" s="235"/>
    </row>
    <row r="218" spans="1:14" x14ac:dyDescent="0.25">
      <c r="A218" s="235"/>
      <c r="B218" s="235"/>
      <c r="C218" s="235"/>
      <c r="D218" s="235"/>
      <c r="E218" s="235"/>
      <c r="F218" s="236"/>
      <c r="G218" s="235"/>
      <c r="H218" s="235"/>
      <c r="I218" s="235"/>
      <c r="J218" s="235"/>
      <c r="K218" s="235"/>
      <c r="L218" s="235"/>
      <c r="M218" s="155" t="str">
        <f t="shared" si="3"/>
        <v/>
      </c>
      <c r="N218" s="235"/>
    </row>
    <row r="219" spans="1:14" x14ac:dyDescent="0.25">
      <c r="A219" s="235"/>
      <c r="B219" s="235"/>
      <c r="C219" s="235"/>
      <c r="D219" s="235"/>
      <c r="E219" s="235"/>
      <c r="F219" s="236"/>
      <c r="G219" s="235"/>
      <c r="H219" s="235"/>
      <c r="I219" s="235"/>
      <c r="J219" s="235"/>
      <c r="K219" s="235"/>
      <c r="L219" s="235"/>
      <c r="M219" s="155" t="str">
        <f t="shared" si="3"/>
        <v/>
      </c>
      <c r="N219" s="235"/>
    </row>
    <row r="220" spans="1:14" x14ac:dyDescent="0.25">
      <c r="A220" s="235"/>
      <c r="B220" s="235"/>
      <c r="C220" s="235"/>
      <c r="D220" s="235"/>
      <c r="E220" s="235"/>
      <c r="F220" s="236"/>
      <c r="G220" s="235"/>
      <c r="H220" s="235"/>
      <c r="I220" s="235"/>
      <c r="J220" s="235"/>
      <c r="K220" s="235"/>
      <c r="L220" s="235"/>
      <c r="M220" s="155" t="str">
        <f t="shared" si="3"/>
        <v/>
      </c>
      <c r="N220" s="235"/>
    </row>
    <row r="221" spans="1:14" x14ac:dyDescent="0.25">
      <c r="A221" s="235"/>
      <c r="B221" s="235"/>
      <c r="C221" s="235"/>
      <c r="D221" s="235"/>
      <c r="E221" s="235"/>
      <c r="F221" s="236"/>
      <c r="G221" s="235"/>
      <c r="H221" s="235"/>
      <c r="I221" s="235"/>
      <c r="J221" s="235"/>
      <c r="K221" s="235"/>
      <c r="L221" s="235"/>
      <c r="M221" s="155" t="str">
        <f t="shared" si="3"/>
        <v/>
      </c>
      <c r="N221" s="235"/>
    </row>
    <row r="222" spans="1:14" x14ac:dyDescent="0.25">
      <c r="A222" s="235"/>
      <c r="B222" s="235"/>
      <c r="C222" s="235"/>
      <c r="D222" s="235"/>
      <c r="E222" s="235"/>
      <c r="F222" s="236"/>
      <c r="G222" s="235"/>
      <c r="H222" s="235"/>
      <c r="I222" s="235"/>
      <c r="J222" s="235"/>
      <c r="K222" s="235"/>
      <c r="L222" s="235"/>
      <c r="M222" s="155" t="str">
        <f t="shared" si="3"/>
        <v/>
      </c>
      <c r="N222" s="235"/>
    </row>
    <row r="223" spans="1:14" x14ac:dyDescent="0.25">
      <c r="A223" s="235"/>
      <c r="B223" s="235"/>
      <c r="C223" s="235"/>
      <c r="D223" s="235"/>
      <c r="E223" s="235"/>
      <c r="F223" s="236"/>
      <c r="G223" s="235"/>
      <c r="H223" s="235"/>
      <c r="I223" s="235"/>
      <c r="J223" s="235"/>
      <c r="K223" s="235"/>
      <c r="L223" s="235"/>
      <c r="M223" s="155" t="str">
        <f t="shared" si="3"/>
        <v/>
      </c>
      <c r="N223" s="235"/>
    </row>
    <row r="224" spans="1:14" x14ac:dyDescent="0.25">
      <c r="A224" s="235"/>
      <c r="B224" s="235"/>
      <c r="C224" s="235"/>
      <c r="D224" s="235"/>
      <c r="E224" s="235"/>
      <c r="F224" s="236"/>
      <c r="G224" s="235"/>
      <c r="H224" s="235"/>
      <c r="I224" s="235"/>
      <c r="J224" s="235"/>
      <c r="K224" s="235"/>
      <c r="L224" s="235"/>
      <c r="M224" s="155" t="str">
        <f t="shared" si="3"/>
        <v/>
      </c>
      <c r="N224" s="235"/>
    </row>
    <row r="225" spans="1:14" x14ac:dyDescent="0.25">
      <c r="A225" s="235"/>
      <c r="B225" s="235"/>
      <c r="C225" s="235"/>
      <c r="D225" s="235"/>
      <c r="E225" s="235"/>
      <c r="F225" s="236"/>
      <c r="G225" s="235"/>
      <c r="H225" s="235"/>
      <c r="I225" s="235"/>
      <c r="J225" s="235"/>
      <c r="K225" s="235"/>
      <c r="L225" s="235"/>
      <c r="M225" s="155" t="str">
        <f t="shared" si="3"/>
        <v/>
      </c>
      <c r="N225" s="235"/>
    </row>
    <row r="226" spans="1:14" x14ac:dyDescent="0.25">
      <c r="A226" s="235"/>
      <c r="B226" s="235"/>
      <c r="C226" s="235"/>
      <c r="D226" s="235"/>
      <c r="E226" s="235"/>
      <c r="F226" s="236"/>
      <c r="G226" s="235"/>
      <c r="H226" s="235"/>
      <c r="I226" s="235"/>
      <c r="J226" s="235"/>
      <c r="K226" s="235"/>
      <c r="L226" s="235"/>
      <c r="M226" s="155" t="str">
        <f t="shared" si="3"/>
        <v/>
      </c>
      <c r="N226" s="235"/>
    </row>
    <row r="227" spans="1:14" x14ac:dyDescent="0.25">
      <c r="A227" s="235"/>
      <c r="B227" s="235"/>
      <c r="C227" s="235"/>
      <c r="D227" s="235"/>
      <c r="E227" s="235"/>
      <c r="F227" s="236"/>
      <c r="G227" s="235"/>
      <c r="H227" s="235"/>
      <c r="I227" s="235"/>
      <c r="J227" s="235"/>
      <c r="K227" s="235"/>
      <c r="L227" s="235"/>
      <c r="M227" s="155" t="str">
        <f t="shared" si="3"/>
        <v/>
      </c>
      <c r="N227" s="235"/>
    </row>
    <row r="228" spans="1:14" x14ac:dyDescent="0.25">
      <c r="A228" s="235"/>
      <c r="B228" s="235"/>
      <c r="C228" s="235"/>
      <c r="D228" s="235"/>
      <c r="E228" s="235"/>
      <c r="F228" s="236"/>
      <c r="G228" s="235"/>
      <c r="H228" s="235"/>
      <c r="I228" s="235"/>
      <c r="J228" s="235"/>
      <c r="K228" s="235"/>
      <c r="L228" s="235"/>
      <c r="M228" s="155" t="str">
        <f t="shared" si="3"/>
        <v/>
      </c>
      <c r="N228" s="235"/>
    </row>
    <row r="229" spans="1:14" x14ac:dyDescent="0.25">
      <c r="A229" s="235"/>
      <c r="B229" s="235"/>
      <c r="C229" s="235"/>
      <c r="D229" s="235"/>
      <c r="E229" s="235"/>
      <c r="F229" s="236"/>
      <c r="G229" s="235"/>
      <c r="H229" s="235"/>
      <c r="I229" s="235"/>
      <c r="J229" s="235"/>
      <c r="K229" s="235"/>
      <c r="L229" s="235"/>
      <c r="M229" s="155" t="str">
        <f t="shared" si="3"/>
        <v/>
      </c>
      <c r="N229" s="235"/>
    </row>
    <row r="230" spans="1:14" x14ac:dyDescent="0.25">
      <c r="A230" s="235"/>
      <c r="B230" s="235"/>
      <c r="C230" s="235"/>
      <c r="D230" s="235"/>
      <c r="E230" s="235"/>
      <c r="F230" s="236"/>
      <c r="G230" s="235"/>
      <c r="H230" s="235"/>
      <c r="I230" s="235"/>
      <c r="J230" s="235"/>
      <c r="K230" s="235"/>
      <c r="L230" s="235"/>
      <c r="M230" s="155" t="str">
        <f t="shared" si="3"/>
        <v/>
      </c>
      <c r="N230" s="235"/>
    </row>
    <row r="231" spans="1:14" x14ac:dyDescent="0.25">
      <c r="A231" s="235"/>
      <c r="B231" s="235"/>
      <c r="C231" s="235"/>
      <c r="D231" s="235"/>
      <c r="E231" s="235"/>
      <c r="F231" s="236"/>
      <c r="G231" s="235"/>
      <c r="H231" s="235"/>
      <c r="I231" s="235"/>
      <c r="J231" s="235"/>
      <c r="K231" s="235"/>
      <c r="L231" s="235"/>
      <c r="M231" s="155" t="str">
        <f t="shared" si="3"/>
        <v/>
      </c>
      <c r="N231" s="235"/>
    </row>
    <row r="232" spans="1:14" x14ac:dyDescent="0.25">
      <c r="A232" s="235"/>
      <c r="B232" s="235"/>
      <c r="C232" s="235"/>
      <c r="D232" s="235"/>
      <c r="E232" s="235"/>
      <c r="F232" s="236"/>
      <c r="G232" s="235"/>
      <c r="H232" s="235"/>
      <c r="I232" s="235"/>
      <c r="J232" s="235"/>
      <c r="K232" s="235"/>
      <c r="L232" s="235"/>
      <c r="M232" s="155" t="str">
        <f t="shared" si="3"/>
        <v/>
      </c>
      <c r="N232" s="235"/>
    </row>
    <row r="233" spans="1:14" x14ac:dyDescent="0.25">
      <c r="A233" s="235"/>
      <c r="B233" s="235"/>
      <c r="C233" s="235"/>
      <c r="D233" s="235"/>
      <c r="E233" s="235"/>
      <c r="F233" s="236"/>
      <c r="G233" s="235"/>
      <c r="H233" s="235"/>
      <c r="I233" s="235"/>
      <c r="J233" s="235"/>
      <c r="K233" s="235"/>
      <c r="L233" s="235"/>
      <c r="M233" s="155" t="str">
        <f t="shared" si="3"/>
        <v/>
      </c>
      <c r="N233" s="235"/>
    </row>
    <row r="234" spans="1:14" x14ac:dyDescent="0.25">
      <c r="A234" s="235"/>
      <c r="B234" s="235"/>
      <c r="C234" s="235"/>
      <c r="D234" s="235"/>
      <c r="E234" s="235"/>
      <c r="F234" s="236"/>
      <c r="G234" s="235"/>
      <c r="H234" s="235"/>
      <c r="I234" s="235"/>
      <c r="J234" s="235"/>
      <c r="K234" s="235"/>
      <c r="L234" s="235"/>
      <c r="M234" s="155" t="str">
        <f t="shared" si="3"/>
        <v/>
      </c>
      <c r="N234" s="235"/>
    </row>
    <row r="235" spans="1:14" x14ac:dyDescent="0.25">
      <c r="A235" s="235"/>
      <c r="B235" s="235"/>
      <c r="C235" s="235"/>
      <c r="D235" s="235"/>
      <c r="E235" s="235"/>
      <c r="F235" s="236"/>
      <c r="G235" s="235"/>
      <c r="H235" s="235"/>
      <c r="I235" s="235"/>
      <c r="J235" s="235"/>
      <c r="K235" s="235"/>
      <c r="L235" s="235"/>
      <c r="M235" s="155" t="str">
        <f t="shared" si="3"/>
        <v/>
      </c>
      <c r="N235" s="235"/>
    </row>
    <row r="236" spans="1:14" x14ac:dyDescent="0.25">
      <c r="A236" s="235"/>
      <c r="B236" s="235"/>
      <c r="C236" s="235"/>
      <c r="D236" s="235"/>
      <c r="E236" s="235"/>
      <c r="F236" s="236"/>
      <c r="G236" s="235"/>
      <c r="H236" s="235"/>
      <c r="I236" s="235"/>
      <c r="J236" s="235"/>
      <c r="K236" s="235"/>
      <c r="L236" s="235"/>
      <c r="M236" s="155" t="str">
        <f t="shared" si="3"/>
        <v/>
      </c>
      <c r="N236" s="235"/>
    </row>
    <row r="237" spans="1:14" x14ac:dyDescent="0.25">
      <c r="A237" s="235"/>
      <c r="B237" s="235"/>
      <c r="C237" s="235"/>
      <c r="D237" s="235"/>
      <c r="E237" s="235"/>
      <c r="F237" s="236"/>
      <c r="G237" s="235"/>
      <c r="H237" s="235"/>
      <c r="I237" s="235"/>
      <c r="J237" s="235"/>
      <c r="K237" s="235"/>
      <c r="L237" s="235"/>
      <c r="M237" s="155" t="str">
        <f t="shared" si="3"/>
        <v/>
      </c>
      <c r="N237" s="235"/>
    </row>
    <row r="238" spans="1:14" x14ac:dyDescent="0.25">
      <c r="A238" s="235"/>
      <c r="B238" s="235"/>
      <c r="C238" s="235"/>
      <c r="D238" s="235"/>
      <c r="E238" s="235"/>
      <c r="F238" s="236"/>
      <c r="G238" s="235"/>
      <c r="H238" s="235"/>
      <c r="I238" s="235"/>
      <c r="J238" s="235"/>
      <c r="K238" s="235"/>
      <c r="L238" s="235"/>
      <c r="M238" s="155" t="str">
        <f t="shared" si="3"/>
        <v/>
      </c>
      <c r="N238" s="235"/>
    </row>
    <row r="239" spans="1:14" x14ac:dyDescent="0.25">
      <c r="A239" s="235"/>
      <c r="B239" s="235"/>
      <c r="C239" s="235"/>
      <c r="D239" s="235"/>
      <c r="E239" s="235"/>
      <c r="F239" s="236"/>
      <c r="G239" s="235"/>
      <c r="H239" s="235"/>
      <c r="I239" s="235"/>
      <c r="J239" s="235"/>
      <c r="K239" s="235"/>
      <c r="L239" s="235"/>
      <c r="M239" s="155" t="str">
        <f t="shared" si="3"/>
        <v/>
      </c>
      <c r="N239" s="235"/>
    </row>
    <row r="240" spans="1:14" x14ac:dyDescent="0.25">
      <c r="A240" s="235"/>
      <c r="B240" s="235"/>
      <c r="C240" s="235"/>
      <c r="D240" s="235"/>
      <c r="E240" s="235"/>
      <c r="F240" s="236"/>
      <c r="G240" s="235"/>
      <c r="H240" s="235"/>
      <c r="I240" s="235"/>
      <c r="J240" s="235"/>
      <c r="K240" s="235"/>
      <c r="L240" s="235"/>
      <c r="M240" s="155" t="str">
        <f t="shared" si="3"/>
        <v/>
      </c>
      <c r="N240" s="235"/>
    </row>
    <row r="241" spans="1:14" x14ac:dyDescent="0.25">
      <c r="A241" s="235"/>
      <c r="B241" s="235"/>
      <c r="C241" s="235"/>
      <c r="D241" s="235"/>
      <c r="E241" s="235"/>
      <c r="F241" s="236"/>
      <c r="G241" s="235"/>
      <c r="H241" s="235"/>
      <c r="I241" s="235"/>
      <c r="J241" s="235"/>
      <c r="K241" s="235"/>
      <c r="L241" s="235"/>
      <c r="M241" s="155" t="str">
        <f t="shared" si="3"/>
        <v/>
      </c>
      <c r="N241" s="235"/>
    </row>
    <row r="242" spans="1:14" x14ac:dyDescent="0.25">
      <c r="A242" s="235"/>
      <c r="B242" s="235"/>
      <c r="C242" s="235"/>
      <c r="D242" s="235"/>
      <c r="E242" s="235"/>
      <c r="F242" s="236"/>
      <c r="G242" s="235"/>
      <c r="H242" s="235"/>
      <c r="I242" s="235"/>
      <c r="J242" s="235"/>
      <c r="K242" s="235"/>
      <c r="L242" s="235"/>
      <c r="M242" s="155" t="str">
        <f t="shared" si="3"/>
        <v/>
      </c>
      <c r="N242" s="235"/>
    </row>
    <row r="243" spans="1:14" x14ac:dyDescent="0.25">
      <c r="A243" s="235"/>
      <c r="B243" s="235"/>
      <c r="C243" s="235"/>
      <c r="D243" s="235"/>
      <c r="E243" s="235"/>
      <c r="F243" s="236"/>
      <c r="G243" s="235"/>
      <c r="H243" s="235"/>
      <c r="I243" s="235"/>
      <c r="J243" s="235"/>
      <c r="K243" s="235"/>
      <c r="L243" s="235"/>
      <c r="M243" s="155" t="str">
        <f t="shared" si="3"/>
        <v/>
      </c>
      <c r="N243" s="235"/>
    </row>
    <row r="244" spans="1:14" x14ac:dyDescent="0.25">
      <c r="A244" s="235"/>
      <c r="B244" s="235"/>
      <c r="C244" s="235"/>
      <c r="D244" s="235"/>
      <c r="E244" s="235"/>
      <c r="F244" s="236"/>
      <c r="G244" s="235"/>
      <c r="H244" s="235"/>
      <c r="I244" s="235"/>
      <c r="J244" s="235"/>
      <c r="K244" s="235"/>
      <c r="L244" s="235"/>
      <c r="M244" s="155" t="str">
        <f t="shared" si="3"/>
        <v/>
      </c>
      <c r="N244" s="235"/>
    </row>
    <row r="245" spans="1:14" x14ac:dyDescent="0.25">
      <c r="A245" s="235"/>
      <c r="B245" s="235"/>
      <c r="C245" s="235"/>
      <c r="D245" s="235"/>
      <c r="E245" s="235"/>
      <c r="F245" s="236"/>
      <c r="G245" s="235"/>
      <c r="H245" s="235"/>
      <c r="I245" s="235"/>
      <c r="J245" s="235"/>
      <c r="K245" s="235"/>
      <c r="L245" s="235"/>
      <c r="M245" s="155" t="str">
        <f t="shared" si="3"/>
        <v/>
      </c>
      <c r="N245" s="235"/>
    </row>
    <row r="246" spans="1:14" x14ac:dyDescent="0.25">
      <c r="A246" s="235"/>
      <c r="B246" s="235"/>
      <c r="C246" s="235"/>
      <c r="D246" s="235"/>
      <c r="E246" s="235"/>
      <c r="F246" s="236"/>
      <c r="G246" s="235"/>
      <c r="H246" s="235"/>
      <c r="I246" s="235"/>
      <c r="J246" s="235"/>
      <c r="K246" s="235"/>
      <c r="L246" s="235"/>
      <c r="M246" s="155" t="str">
        <f t="shared" si="3"/>
        <v/>
      </c>
      <c r="N246" s="235"/>
    </row>
    <row r="247" spans="1:14" x14ac:dyDescent="0.25">
      <c r="A247" s="235"/>
      <c r="B247" s="235"/>
      <c r="C247" s="235"/>
      <c r="D247" s="235"/>
      <c r="E247" s="235"/>
      <c r="F247" s="236"/>
      <c r="G247" s="235"/>
      <c r="H247" s="235"/>
      <c r="I247" s="235"/>
      <c r="J247" s="235"/>
      <c r="K247" s="235"/>
      <c r="L247" s="235"/>
      <c r="M247" s="155" t="str">
        <f t="shared" si="3"/>
        <v/>
      </c>
      <c r="N247" s="235"/>
    </row>
    <row r="248" spans="1:14" x14ac:dyDescent="0.25">
      <c r="A248" s="235"/>
      <c r="B248" s="235"/>
      <c r="C248" s="235"/>
      <c r="D248" s="235"/>
      <c r="E248" s="235"/>
      <c r="F248" s="236"/>
      <c r="G248" s="235"/>
      <c r="H248" s="235"/>
      <c r="I248" s="235"/>
      <c r="J248" s="235"/>
      <c r="K248" s="235"/>
      <c r="L248" s="235"/>
      <c r="M248" s="155" t="str">
        <f t="shared" si="3"/>
        <v/>
      </c>
      <c r="N248" s="235"/>
    </row>
    <row r="249" spans="1:14" x14ac:dyDescent="0.25">
      <c r="A249" s="235"/>
      <c r="B249" s="235"/>
      <c r="C249" s="235"/>
      <c r="D249" s="235"/>
      <c r="E249" s="235"/>
      <c r="F249" s="236"/>
      <c r="G249" s="235"/>
      <c r="H249" s="235"/>
      <c r="I249" s="235"/>
      <c r="J249" s="235"/>
      <c r="K249" s="235"/>
      <c r="L249" s="235"/>
      <c r="M249" s="155" t="str">
        <f t="shared" si="3"/>
        <v/>
      </c>
      <c r="N249" s="235"/>
    </row>
    <row r="250" spans="1:14" x14ac:dyDescent="0.25">
      <c r="A250" s="235"/>
      <c r="B250" s="235"/>
      <c r="C250" s="235"/>
      <c r="D250" s="235"/>
      <c r="E250" s="235"/>
      <c r="F250" s="236"/>
      <c r="G250" s="235"/>
      <c r="H250" s="235"/>
      <c r="I250" s="235"/>
      <c r="J250" s="235"/>
      <c r="K250" s="235"/>
      <c r="L250" s="235"/>
      <c r="M250" s="155" t="str">
        <f t="shared" si="3"/>
        <v/>
      </c>
      <c r="N250" s="235"/>
    </row>
    <row r="251" spans="1:14" x14ac:dyDescent="0.25">
      <c r="A251" s="235"/>
      <c r="B251" s="235"/>
      <c r="C251" s="235"/>
      <c r="D251" s="235"/>
      <c r="E251" s="235"/>
      <c r="F251" s="236"/>
      <c r="G251" s="235"/>
      <c r="H251" s="235"/>
      <c r="I251" s="235"/>
      <c r="J251" s="235"/>
      <c r="K251" s="235"/>
      <c r="L251" s="235"/>
      <c r="M251" s="155" t="str">
        <f t="shared" si="3"/>
        <v/>
      </c>
      <c r="N251" s="235"/>
    </row>
    <row r="252" spans="1:14" x14ac:dyDescent="0.25">
      <c r="A252" s="235"/>
      <c r="B252" s="235"/>
      <c r="C252" s="235"/>
      <c r="D252" s="235"/>
      <c r="E252" s="235"/>
      <c r="F252" s="236"/>
      <c r="G252" s="235"/>
      <c r="H252" s="235"/>
      <c r="I252" s="235"/>
      <c r="J252" s="235"/>
      <c r="K252" s="235"/>
      <c r="L252" s="235"/>
      <c r="M252" s="155" t="str">
        <f t="shared" si="3"/>
        <v/>
      </c>
      <c r="N252" s="235"/>
    </row>
    <row r="253" spans="1:14" x14ac:dyDescent="0.25">
      <c r="A253" s="235"/>
      <c r="B253" s="235"/>
      <c r="C253" s="235"/>
      <c r="D253" s="235"/>
      <c r="E253" s="235"/>
      <c r="F253" s="236"/>
      <c r="G253" s="235"/>
      <c r="H253" s="235"/>
      <c r="I253" s="235"/>
      <c r="J253" s="235"/>
      <c r="K253" s="235"/>
      <c r="L253" s="235"/>
      <c r="M253" s="155" t="str">
        <f t="shared" si="3"/>
        <v/>
      </c>
      <c r="N253" s="235"/>
    </row>
    <row r="254" spans="1:14" x14ac:dyDescent="0.25">
      <c r="A254" s="235"/>
      <c r="B254" s="235"/>
      <c r="C254" s="235"/>
      <c r="D254" s="235"/>
      <c r="E254" s="235"/>
      <c r="F254" s="236"/>
      <c r="G254" s="235"/>
      <c r="H254" s="235"/>
      <c r="I254" s="235"/>
      <c r="J254" s="235"/>
      <c r="K254" s="235"/>
      <c r="L254" s="235"/>
      <c r="M254" s="155" t="str">
        <f t="shared" si="3"/>
        <v/>
      </c>
      <c r="N254" s="235"/>
    </row>
    <row r="255" spans="1:14" x14ac:dyDescent="0.25">
      <c r="A255" s="235"/>
      <c r="B255" s="235"/>
      <c r="C255" s="235"/>
      <c r="D255" s="235"/>
      <c r="E255" s="235"/>
      <c r="F255" s="236"/>
      <c r="G255" s="235"/>
      <c r="H255" s="235"/>
      <c r="I255" s="235"/>
      <c r="J255" s="235"/>
      <c r="K255" s="235"/>
      <c r="L255" s="235"/>
      <c r="M255" s="155" t="str">
        <f t="shared" si="3"/>
        <v/>
      </c>
      <c r="N255" s="235"/>
    </row>
    <row r="256" spans="1:14" x14ac:dyDescent="0.25">
      <c r="A256" s="235"/>
      <c r="B256" s="235"/>
      <c r="C256" s="235"/>
      <c r="D256" s="235"/>
      <c r="E256" s="235"/>
      <c r="F256" s="236"/>
      <c r="G256" s="235"/>
      <c r="H256" s="235"/>
      <c r="I256" s="235"/>
      <c r="J256" s="235"/>
      <c r="K256" s="235"/>
      <c r="L256" s="235"/>
      <c r="M256" s="155" t="str">
        <f t="shared" si="3"/>
        <v/>
      </c>
      <c r="N256" s="235"/>
    </row>
    <row r="257" spans="1:14" x14ac:dyDescent="0.25">
      <c r="A257" s="235"/>
      <c r="B257" s="235"/>
      <c r="C257" s="235"/>
      <c r="D257" s="235"/>
      <c r="E257" s="235"/>
      <c r="F257" s="236"/>
      <c r="G257" s="235"/>
      <c r="H257" s="235"/>
      <c r="I257" s="235"/>
      <c r="J257" s="235"/>
      <c r="K257" s="235"/>
      <c r="L257" s="235"/>
      <c r="M257" s="155" t="str">
        <f t="shared" si="3"/>
        <v/>
      </c>
      <c r="N257" s="235"/>
    </row>
    <row r="258" spans="1:14" x14ac:dyDescent="0.25">
      <c r="A258" s="235"/>
      <c r="B258" s="235"/>
      <c r="C258" s="235"/>
      <c r="D258" s="235"/>
      <c r="E258" s="235"/>
      <c r="F258" s="236"/>
      <c r="G258" s="235"/>
      <c r="H258" s="235"/>
      <c r="I258" s="235"/>
      <c r="J258" s="235"/>
      <c r="K258" s="235"/>
      <c r="L258" s="235"/>
      <c r="M258" s="155" t="str">
        <f t="shared" si="3"/>
        <v/>
      </c>
      <c r="N258" s="235"/>
    </row>
    <row r="259" spans="1:14" x14ac:dyDescent="0.25">
      <c r="A259" s="235"/>
      <c r="B259" s="235"/>
      <c r="C259" s="235"/>
      <c r="D259" s="235"/>
      <c r="E259" s="235"/>
      <c r="F259" s="236"/>
      <c r="G259" s="235"/>
      <c r="H259" s="235"/>
      <c r="I259" s="235"/>
      <c r="J259" s="235"/>
      <c r="K259" s="235"/>
      <c r="L259" s="235"/>
      <c r="M259" s="155" t="str">
        <f t="shared" si="3"/>
        <v/>
      </c>
      <c r="N259" s="235"/>
    </row>
    <row r="260" spans="1:14" x14ac:dyDescent="0.25">
      <c r="A260" s="235"/>
      <c r="B260" s="235"/>
      <c r="C260" s="235"/>
      <c r="D260" s="235"/>
      <c r="E260" s="235"/>
      <c r="F260" s="236"/>
      <c r="G260" s="235"/>
      <c r="H260" s="235"/>
      <c r="I260" s="235"/>
      <c r="J260" s="235"/>
      <c r="K260" s="235"/>
      <c r="L260" s="235"/>
      <c r="M260" s="155" t="str">
        <f t="shared" si="3"/>
        <v/>
      </c>
      <c r="N260" s="235"/>
    </row>
    <row r="261" spans="1:14" x14ac:dyDescent="0.25">
      <c r="A261" s="235"/>
      <c r="B261" s="235"/>
      <c r="C261" s="235"/>
      <c r="D261" s="235"/>
      <c r="E261" s="235"/>
      <c r="F261" s="236"/>
      <c r="G261" s="235"/>
      <c r="H261" s="235"/>
      <c r="I261" s="235"/>
      <c r="J261" s="235"/>
      <c r="K261" s="235"/>
      <c r="L261" s="235"/>
      <c r="M261" s="155" t="str">
        <f t="shared" si="3"/>
        <v/>
      </c>
      <c r="N261" s="235"/>
    </row>
    <row r="262" spans="1:14" x14ac:dyDescent="0.25">
      <c r="A262" s="235"/>
      <c r="B262" s="235"/>
      <c r="C262" s="235"/>
      <c r="D262" s="235"/>
      <c r="E262" s="235"/>
      <c r="F262" s="236"/>
      <c r="G262" s="235"/>
      <c r="H262" s="235"/>
      <c r="I262" s="235"/>
      <c r="J262" s="235"/>
      <c r="K262" s="235"/>
      <c r="L262" s="235"/>
      <c r="M262" s="155" t="str">
        <f t="shared" ref="M262:M325" si="4">+IF(G262="","",IF(L262="","No Realizada","Realizada"))</f>
        <v/>
      </c>
      <c r="N262" s="235"/>
    </row>
    <row r="263" spans="1:14" x14ac:dyDescent="0.25">
      <c r="A263" s="235"/>
      <c r="B263" s="235"/>
      <c r="C263" s="235"/>
      <c r="D263" s="235"/>
      <c r="E263" s="235"/>
      <c r="F263" s="236"/>
      <c r="G263" s="235"/>
      <c r="H263" s="235"/>
      <c r="I263" s="235"/>
      <c r="J263" s="235"/>
      <c r="K263" s="235"/>
      <c r="L263" s="235"/>
      <c r="M263" s="155" t="str">
        <f t="shared" si="4"/>
        <v/>
      </c>
      <c r="N263" s="235"/>
    </row>
    <row r="264" spans="1:14" x14ac:dyDescent="0.25">
      <c r="A264" s="235"/>
      <c r="B264" s="235"/>
      <c r="C264" s="235"/>
      <c r="D264" s="235"/>
      <c r="E264" s="235"/>
      <c r="F264" s="236"/>
      <c r="G264" s="235"/>
      <c r="H264" s="235"/>
      <c r="I264" s="235"/>
      <c r="J264" s="235"/>
      <c r="K264" s="235"/>
      <c r="L264" s="235"/>
      <c r="M264" s="155" t="str">
        <f t="shared" si="4"/>
        <v/>
      </c>
      <c r="N264" s="235"/>
    </row>
    <row r="265" spans="1:14" x14ac:dyDescent="0.25">
      <c r="A265" s="235"/>
      <c r="B265" s="235"/>
      <c r="C265" s="235"/>
      <c r="D265" s="235"/>
      <c r="E265" s="235"/>
      <c r="F265" s="236"/>
      <c r="G265" s="235"/>
      <c r="H265" s="235"/>
      <c r="I265" s="235"/>
      <c r="J265" s="235"/>
      <c r="K265" s="235"/>
      <c r="L265" s="235"/>
      <c r="M265" s="155" t="str">
        <f t="shared" si="4"/>
        <v/>
      </c>
      <c r="N265" s="235"/>
    </row>
    <row r="266" spans="1:14" x14ac:dyDescent="0.25">
      <c r="A266" s="235"/>
      <c r="B266" s="235"/>
      <c r="C266" s="235"/>
      <c r="D266" s="235"/>
      <c r="E266" s="235"/>
      <c r="F266" s="236"/>
      <c r="G266" s="235"/>
      <c r="H266" s="235"/>
      <c r="I266" s="235"/>
      <c r="J266" s="235"/>
      <c r="K266" s="235"/>
      <c r="L266" s="235"/>
      <c r="M266" s="155" t="str">
        <f t="shared" si="4"/>
        <v/>
      </c>
      <c r="N266" s="235"/>
    </row>
    <row r="267" spans="1:14" x14ac:dyDescent="0.25">
      <c r="A267" s="235"/>
      <c r="B267" s="235"/>
      <c r="C267" s="235"/>
      <c r="D267" s="235"/>
      <c r="E267" s="235"/>
      <c r="F267" s="236"/>
      <c r="G267" s="235"/>
      <c r="H267" s="235"/>
      <c r="I267" s="235"/>
      <c r="J267" s="235"/>
      <c r="K267" s="235"/>
      <c r="L267" s="235"/>
      <c r="M267" s="155" t="str">
        <f t="shared" si="4"/>
        <v/>
      </c>
      <c r="N267" s="235"/>
    </row>
    <row r="268" spans="1:14" x14ac:dyDescent="0.25">
      <c r="A268" s="235"/>
      <c r="B268" s="235"/>
      <c r="C268" s="235"/>
      <c r="D268" s="235"/>
      <c r="E268" s="235"/>
      <c r="F268" s="236"/>
      <c r="G268" s="235"/>
      <c r="H268" s="235"/>
      <c r="I268" s="235"/>
      <c r="J268" s="235"/>
      <c r="K268" s="235"/>
      <c r="L268" s="235"/>
      <c r="M268" s="155" t="str">
        <f t="shared" si="4"/>
        <v/>
      </c>
      <c r="N268" s="235"/>
    </row>
    <row r="269" spans="1:14" x14ac:dyDescent="0.25">
      <c r="A269" s="235"/>
      <c r="B269" s="235"/>
      <c r="C269" s="235"/>
      <c r="D269" s="235"/>
      <c r="E269" s="235"/>
      <c r="F269" s="236"/>
      <c r="G269" s="235"/>
      <c r="H269" s="235"/>
      <c r="I269" s="235"/>
      <c r="J269" s="235"/>
      <c r="K269" s="235"/>
      <c r="L269" s="235"/>
      <c r="M269" s="155" t="str">
        <f t="shared" si="4"/>
        <v/>
      </c>
      <c r="N269" s="235"/>
    </row>
    <row r="270" spans="1:14" x14ac:dyDescent="0.25">
      <c r="A270" s="235"/>
      <c r="B270" s="235"/>
      <c r="C270" s="235"/>
      <c r="D270" s="235"/>
      <c r="E270" s="235"/>
      <c r="F270" s="236"/>
      <c r="G270" s="235"/>
      <c r="H270" s="235"/>
      <c r="I270" s="235"/>
      <c r="J270" s="235"/>
      <c r="K270" s="235"/>
      <c r="L270" s="235"/>
      <c r="M270" s="155" t="str">
        <f t="shared" si="4"/>
        <v/>
      </c>
      <c r="N270" s="235"/>
    </row>
    <row r="271" spans="1:14" x14ac:dyDescent="0.25">
      <c r="A271" s="235"/>
      <c r="B271" s="235"/>
      <c r="C271" s="235"/>
      <c r="D271" s="235"/>
      <c r="E271" s="235"/>
      <c r="F271" s="236"/>
      <c r="G271" s="235"/>
      <c r="H271" s="235"/>
      <c r="I271" s="235"/>
      <c r="J271" s="235"/>
      <c r="K271" s="235"/>
      <c r="L271" s="235"/>
      <c r="M271" s="155" t="str">
        <f t="shared" si="4"/>
        <v/>
      </c>
      <c r="N271" s="235"/>
    </row>
    <row r="272" spans="1:14" x14ac:dyDescent="0.25">
      <c r="A272" s="235"/>
      <c r="B272" s="235"/>
      <c r="C272" s="235"/>
      <c r="D272" s="235"/>
      <c r="E272" s="235"/>
      <c r="F272" s="236"/>
      <c r="G272" s="235"/>
      <c r="H272" s="235"/>
      <c r="I272" s="235"/>
      <c r="J272" s="235"/>
      <c r="K272" s="235"/>
      <c r="L272" s="235"/>
      <c r="M272" s="155" t="str">
        <f t="shared" si="4"/>
        <v/>
      </c>
      <c r="N272" s="235"/>
    </row>
    <row r="273" spans="1:14" x14ac:dyDescent="0.25">
      <c r="A273" s="235"/>
      <c r="B273" s="235"/>
      <c r="C273" s="235"/>
      <c r="D273" s="235"/>
      <c r="E273" s="235"/>
      <c r="F273" s="236"/>
      <c r="G273" s="235"/>
      <c r="H273" s="235"/>
      <c r="I273" s="235"/>
      <c r="J273" s="235"/>
      <c r="K273" s="235"/>
      <c r="L273" s="235"/>
      <c r="M273" s="155" t="str">
        <f t="shared" si="4"/>
        <v/>
      </c>
      <c r="N273" s="235"/>
    </row>
    <row r="274" spans="1:14" x14ac:dyDescent="0.25">
      <c r="A274" s="235"/>
      <c r="B274" s="235"/>
      <c r="C274" s="235"/>
      <c r="D274" s="235"/>
      <c r="E274" s="235"/>
      <c r="F274" s="236"/>
      <c r="G274" s="235"/>
      <c r="H274" s="235"/>
      <c r="I274" s="235"/>
      <c r="J274" s="235"/>
      <c r="K274" s="235"/>
      <c r="L274" s="235"/>
      <c r="M274" s="155" t="str">
        <f t="shared" si="4"/>
        <v/>
      </c>
      <c r="N274" s="235"/>
    </row>
    <row r="275" spans="1:14" x14ac:dyDescent="0.25">
      <c r="A275" s="235"/>
      <c r="B275" s="235"/>
      <c r="C275" s="235"/>
      <c r="D275" s="235"/>
      <c r="E275" s="235"/>
      <c r="F275" s="236"/>
      <c r="G275" s="235"/>
      <c r="H275" s="235"/>
      <c r="I275" s="235"/>
      <c r="J275" s="235"/>
      <c r="K275" s="235"/>
      <c r="L275" s="235"/>
      <c r="M275" s="155" t="str">
        <f t="shared" si="4"/>
        <v/>
      </c>
      <c r="N275" s="235"/>
    </row>
    <row r="276" spans="1:14" x14ac:dyDescent="0.25">
      <c r="A276" s="235"/>
      <c r="B276" s="235"/>
      <c r="C276" s="235"/>
      <c r="D276" s="235"/>
      <c r="E276" s="235"/>
      <c r="F276" s="236"/>
      <c r="G276" s="235"/>
      <c r="H276" s="235"/>
      <c r="I276" s="235"/>
      <c r="J276" s="235"/>
      <c r="K276" s="235"/>
      <c r="L276" s="235"/>
      <c r="M276" s="155" t="str">
        <f t="shared" si="4"/>
        <v/>
      </c>
      <c r="N276" s="235"/>
    </row>
    <row r="277" spans="1:14" x14ac:dyDescent="0.25">
      <c r="A277" s="235"/>
      <c r="B277" s="235"/>
      <c r="C277" s="235"/>
      <c r="D277" s="235"/>
      <c r="E277" s="235"/>
      <c r="F277" s="236"/>
      <c r="G277" s="235"/>
      <c r="H277" s="235"/>
      <c r="I277" s="235"/>
      <c r="J277" s="235"/>
      <c r="K277" s="235"/>
      <c r="L277" s="235"/>
      <c r="M277" s="155" t="str">
        <f t="shared" si="4"/>
        <v/>
      </c>
      <c r="N277" s="235"/>
    </row>
    <row r="278" spans="1:14" x14ac:dyDescent="0.25">
      <c r="A278" s="235"/>
      <c r="B278" s="235"/>
      <c r="C278" s="235"/>
      <c r="D278" s="235"/>
      <c r="E278" s="235"/>
      <c r="F278" s="236"/>
      <c r="G278" s="235"/>
      <c r="H278" s="235"/>
      <c r="I278" s="235"/>
      <c r="J278" s="235"/>
      <c r="K278" s="235"/>
      <c r="L278" s="235"/>
      <c r="M278" s="155" t="str">
        <f t="shared" si="4"/>
        <v/>
      </c>
      <c r="N278" s="235"/>
    </row>
    <row r="279" spans="1:14" x14ac:dyDescent="0.25">
      <c r="A279" s="235"/>
      <c r="B279" s="235"/>
      <c r="C279" s="235"/>
      <c r="D279" s="235"/>
      <c r="E279" s="235"/>
      <c r="F279" s="236"/>
      <c r="G279" s="235"/>
      <c r="H279" s="235"/>
      <c r="I279" s="235"/>
      <c r="J279" s="235"/>
      <c r="K279" s="235"/>
      <c r="L279" s="235"/>
      <c r="M279" s="155" t="str">
        <f t="shared" si="4"/>
        <v/>
      </c>
      <c r="N279" s="235"/>
    </row>
    <row r="280" spans="1:14" x14ac:dyDescent="0.25">
      <c r="A280" s="235"/>
      <c r="B280" s="235"/>
      <c r="C280" s="235"/>
      <c r="D280" s="235"/>
      <c r="E280" s="235"/>
      <c r="F280" s="236"/>
      <c r="G280" s="235"/>
      <c r="H280" s="235"/>
      <c r="I280" s="235"/>
      <c r="J280" s="235"/>
      <c r="K280" s="235"/>
      <c r="L280" s="235"/>
      <c r="M280" s="155" t="str">
        <f t="shared" si="4"/>
        <v/>
      </c>
      <c r="N280" s="235"/>
    </row>
    <row r="281" spans="1:14" x14ac:dyDescent="0.25">
      <c r="A281" s="235"/>
      <c r="B281" s="235"/>
      <c r="C281" s="235"/>
      <c r="D281" s="235"/>
      <c r="E281" s="235"/>
      <c r="F281" s="236"/>
      <c r="G281" s="235"/>
      <c r="H281" s="235"/>
      <c r="I281" s="235"/>
      <c r="J281" s="235"/>
      <c r="K281" s="235"/>
      <c r="L281" s="235"/>
      <c r="M281" s="155" t="str">
        <f t="shared" si="4"/>
        <v/>
      </c>
      <c r="N281" s="235"/>
    </row>
    <row r="282" spans="1:14" x14ac:dyDescent="0.25">
      <c r="A282" s="235"/>
      <c r="B282" s="235"/>
      <c r="C282" s="235"/>
      <c r="D282" s="235"/>
      <c r="E282" s="235"/>
      <c r="F282" s="236"/>
      <c r="G282" s="235"/>
      <c r="H282" s="235"/>
      <c r="I282" s="235"/>
      <c r="J282" s="235"/>
      <c r="K282" s="235"/>
      <c r="L282" s="235"/>
      <c r="M282" s="155" t="str">
        <f t="shared" si="4"/>
        <v/>
      </c>
      <c r="N282" s="235"/>
    </row>
    <row r="283" spans="1:14" x14ac:dyDescent="0.25">
      <c r="A283" s="235"/>
      <c r="B283" s="235"/>
      <c r="C283" s="235"/>
      <c r="D283" s="235"/>
      <c r="E283" s="235"/>
      <c r="F283" s="236"/>
      <c r="G283" s="235"/>
      <c r="H283" s="235"/>
      <c r="I283" s="235"/>
      <c r="J283" s="235"/>
      <c r="K283" s="235"/>
      <c r="L283" s="235"/>
      <c r="M283" s="155" t="str">
        <f t="shared" si="4"/>
        <v/>
      </c>
      <c r="N283" s="235"/>
    </row>
    <row r="284" spans="1:14" x14ac:dyDescent="0.25">
      <c r="A284" s="235"/>
      <c r="B284" s="235"/>
      <c r="C284" s="235"/>
      <c r="D284" s="235"/>
      <c r="E284" s="235"/>
      <c r="F284" s="236"/>
      <c r="G284" s="235"/>
      <c r="H284" s="235"/>
      <c r="I284" s="235"/>
      <c r="J284" s="235"/>
      <c r="K284" s="235"/>
      <c r="L284" s="235"/>
      <c r="M284" s="155" t="str">
        <f t="shared" si="4"/>
        <v/>
      </c>
      <c r="N284" s="235"/>
    </row>
    <row r="285" spans="1:14" x14ac:dyDescent="0.25">
      <c r="A285" s="235"/>
      <c r="B285" s="235"/>
      <c r="C285" s="235"/>
      <c r="D285" s="235"/>
      <c r="E285" s="235"/>
      <c r="F285" s="236"/>
      <c r="G285" s="235"/>
      <c r="H285" s="235"/>
      <c r="I285" s="235"/>
      <c r="J285" s="235"/>
      <c r="K285" s="235"/>
      <c r="L285" s="235"/>
      <c r="M285" s="155" t="str">
        <f t="shared" si="4"/>
        <v/>
      </c>
      <c r="N285" s="235"/>
    </row>
    <row r="286" spans="1:14" x14ac:dyDescent="0.25">
      <c r="A286" s="235"/>
      <c r="B286" s="235"/>
      <c r="C286" s="235"/>
      <c r="D286" s="235"/>
      <c r="E286" s="235"/>
      <c r="F286" s="236"/>
      <c r="G286" s="235"/>
      <c r="H286" s="235"/>
      <c r="I286" s="235"/>
      <c r="J286" s="235"/>
      <c r="K286" s="235"/>
      <c r="L286" s="235"/>
      <c r="M286" s="155" t="str">
        <f t="shared" si="4"/>
        <v/>
      </c>
      <c r="N286" s="235"/>
    </row>
    <row r="287" spans="1:14" x14ac:dyDescent="0.25">
      <c r="A287" s="235"/>
      <c r="B287" s="235"/>
      <c r="C287" s="235"/>
      <c r="D287" s="235"/>
      <c r="E287" s="235"/>
      <c r="F287" s="236"/>
      <c r="G287" s="235"/>
      <c r="H287" s="235"/>
      <c r="I287" s="235"/>
      <c r="J287" s="235"/>
      <c r="K287" s="235"/>
      <c r="L287" s="235"/>
      <c r="M287" s="155" t="str">
        <f t="shared" si="4"/>
        <v/>
      </c>
      <c r="N287" s="235"/>
    </row>
    <row r="288" spans="1:14" x14ac:dyDescent="0.25">
      <c r="A288" s="235"/>
      <c r="B288" s="235"/>
      <c r="C288" s="235"/>
      <c r="D288" s="235"/>
      <c r="E288" s="235"/>
      <c r="F288" s="236"/>
      <c r="G288" s="235"/>
      <c r="H288" s="235"/>
      <c r="I288" s="235"/>
      <c r="J288" s="235"/>
      <c r="K288" s="235"/>
      <c r="L288" s="235"/>
      <c r="M288" s="155" t="str">
        <f t="shared" si="4"/>
        <v/>
      </c>
      <c r="N288" s="235"/>
    </row>
    <row r="289" spans="1:14" x14ac:dyDescent="0.25">
      <c r="A289" s="235"/>
      <c r="B289" s="235"/>
      <c r="C289" s="235"/>
      <c r="D289" s="235"/>
      <c r="E289" s="235"/>
      <c r="F289" s="236"/>
      <c r="G289" s="235"/>
      <c r="H289" s="235"/>
      <c r="I289" s="235"/>
      <c r="J289" s="235"/>
      <c r="K289" s="235"/>
      <c r="L289" s="235"/>
      <c r="M289" s="155" t="str">
        <f t="shared" si="4"/>
        <v/>
      </c>
      <c r="N289" s="235"/>
    </row>
    <row r="290" spans="1:14" x14ac:dyDescent="0.25">
      <c r="A290" s="235"/>
      <c r="B290" s="235"/>
      <c r="C290" s="235"/>
      <c r="D290" s="235"/>
      <c r="E290" s="235"/>
      <c r="F290" s="236"/>
      <c r="G290" s="235"/>
      <c r="H290" s="235"/>
      <c r="I290" s="235"/>
      <c r="J290" s="235"/>
      <c r="K290" s="235"/>
      <c r="L290" s="235"/>
      <c r="M290" s="155" t="str">
        <f t="shared" si="4"/>
        <v/>
      </c>
      <c r="N290" s="235"/>
    </row>
    <row r="291" spans="1:14" x14ac:dyDescent="0.25">
      <c r="A291" s="235"/>
      <c r="B291" s="235"/>
      <c r="C291" s="235"/>
      <c r="D291" s="235"/>
      <c r="E291" s="235"/>
      <c r="F291" s="236"/>
      <c r="G291" s="235"/>
      <c r="H291" s="235"/>
      <c r="I291" s="235"/>
      <c r="J291" s="235"/>
      <c r="K291" s="235"/>
      <c r="L291" s="235"/>
      <c r="M291" s="155" t="str">
        <f t="shared" si="4"/>
        <v/>
      </c>
      <c r="N291" s="235"/>
    </row>
    <row r="292" spans="1:14" x14ac:dyDescent="0.25">
      <c r="A292" s="235"/>
      <c r="B292" s="235"/>
      <c r="C292" s="235"/>
      <c r="D292" s="235"/>
      <c r="E292" s="235"/>
      <c r="F292" s="236"/>
      <c r="G292" s="235"/>
      <c r="H292" s="235"/>
      <c r="I292" s="235"/>
      <c r="J292" s="235"/>
      <c r="K292" s="235"/>
      <c r="L292" s="235"/>
      <c r="M292" s="155" t="str">
        <f t="shared" si="4"/>
        <v/>
      </c>
      <c r="N292" s="235"/>
    </row>
    <row r="293" spans="1:14" x14ac:dyDescent="0.25">
      <c r="A293" s="235"/>
      <c r="B293" s="235"/>
      <c r="C293" s="235"/>
      <c r="D293" s="235"/>
      <c r="E293" s="235"/>
      <c r="F293" s="236"/>
      <c r="G293" s="235"/>
      <c r="H293" s="235"/>
      <c r="I293" s="235"/>
      <c r="J293" s="235"/>
      <c r="K293" s="235"/>
      <c r="L293" s="235"/>
      <c r="M293" s="155" t="str">
        <f t="shared" si="4"/>
        <v/>
      </c>
      <c r="N293" s="235"/>
    </row>
    <row r="294" spans="1:14" x14ac:dyDescent="0.25">
      <c r="A294" s="235"/>
      <c r="B294" s="235"/>
      <c r="C294" s="235"/>
      <c r="D294" s="235"/>
      <c r="E294" s="235"/>
      <c r="F294" s="236"/>
      <c r="G294" s="235"/>
      <c r="H294" s="235"/>
      <c r="I294" s="235"/>
      <c r="J294" s="235"/>
      <c r="K294" s="235"/>
      <c r="L294" s="235"/>
      <c r="M294" s="155" t="str">
        <f t="shared" si="4"/>
        <v/>
      </c>
      <c r="N294" s="235"/>
    </row>
    <row r="295" spans="1:14" x14ac:dyDescent="0.25">
      <c r="A295" s="235"/>
      <c r="B295" s="235"/>
      <c r="C295" s="235"/>
      <c r="D295" s="235"/>
      <c r="E295" s="235"/>
      <c r="F295" s="236"/>
      <c r="G295" s="235"/>
      <c r="H295" s="235"/>
      <c r="I295" s="235"/>
      <c r="J295" s="235"/>
      <c r="K295" s="235"/>
      <c r="L295" s="235"/>
      <c r="M295" s="155" t="str">
        <f t="shared" si="4"/>
        <v/>
      </c>
      <c r="N295" s="235"/>
    </row>
    <row r="296" spans="1:14" x14ac:dyDescent="0.25">
      <c r="A296" s="235"/>
      <c r="B296" s="235"/>
      <c r="C296" s="235"/>
      <c r="D296" s="235"/>
      <c r="E296" s="235"/>
      <c r="F296" s="236"/>
      <c r="G296" s="235"/>
      <c r="H296" s="235"/>
      <c r="I296" s="235"/>
      <c r="J296" s="235"/>
      <c r="K296" s="235"/>
      <c r="L296" s="235"/>
      <c r="M296" s="155" t="str">
        <f t="shared" si="4"/>
        <v/>
      </c>
      <c r="N296" s="235"/>
    </row>
    <row r="297" spans="1:14" x14ac:dyDescent="0.25">
      <c r="A297" s="235"/>
      <c r="B297" s="235"/>
      <c r="C297" s="235"/>
      <c r="D297" s="235"/>
      <c r="E297" s="235"/>
      <c r="F297" s="236"/>
      <c r="G297" s="235"/>
      <c r="H297" s="235"/>
      <c r="I297" s="235"/>
      <c r="J297" s="235"/>
      <c r="K297" s="235"/>
      <c r="L297" s="235"/>
      <c r="M297" s="155" t="str">
        <f t="shared" si="4"/>
        <v/>
      </c>
      <c r="N297" s="235"/>
    </row>
    <row r="298" spans="1:14" x14ac:dyDescent="0.25">
      <c r="A298" s="235"/>
      <c r="B298" s="235"/>
      <c r="C298" s="235"/>
      <c r="D298" s="235"/>
      <c r="E298" s="235"/>
      <c r="F298" s="236"/>
      <c r="G298" s="235"/>
      <c r="H298" s="235"/>
      <c r="I298" s="235"/>
      <c r="J298" s="235"/>
      <c r="K298" s="235"/>
      <c r="L298" s="235"/>
      <c r="M298" s="155" t="str">
        <f t="shared" si="4"/>
        <v/>
      </c>
      <c r="N298" s="235"/>
    </row>
    <row r="299" spans="1:14" x14ac:dyDescent="0.25">
      <c r="A299" s="235"/>
      <c r="B299" s="235"/>
      <c r="C299" s="235"/>
      <c r="D299" s="235"/>
      <c r="E299" s="235"/>
      <c r="F299" s="236"/>
      <c r="G299" s="235"/>
      <c r="H299" s="235"/>
      <c r="I299" s="235"/>
      <c r="J299" s="235"/>
      <c r="K299" s="235"/>
      <c r="L299" s="235"/>
      <c r="M299" s="155" t="str">
        <f t="shared" si="4"/>
        <v/>
      </c>
      <c r="N299" s="235"/>
    </row>
    <row r="300" spans="1:14" x14ac:dyDescent="0.25">
      <c r="A300" s="235"/>
      <c r="B300" s="235"/>
      <c r="C300" s="235"/>
      <c r="D300" s="235"/>
      <c r="E300" s="235"/>
      <c r="F300" s="236"/>
      <c r="G300" s="235"/>
      <c r="H300" s="235"/>
      <c r="I300" s="235"/>
      <c r="J300" s="235"/>
      <c r="K300" s="235"/>
      <c r="L300" s="235"/>
      <c r="M300" s="155" t="str">
        <f t="shared" si="4"/>
        <v/>
      </c>
      <c r="N300" s="235"/>
    </row>
    <row r="301" spans="1:14" x14ac:dyDescent="0.25">
      <c r="A301" s="235"/>
      <c r="B301" s="235"/>
      <c r="C301" s="235"/>
      <c r="D301" s="235"/>
      <c r="E301" s="235"/>
      <c r="F301" s="236"/>
      <c r="G301" s="235"/>
      <c r="H301" s="235"/>
      <c r="I301" s="235"/>
      <c r="J301" s="235"/>
      <c r="K301" s="235"/>
      <c r="L301" s="235"/>
      <c r="M301" s="155" t="str">
        <f t="shared" si="4"/>
        <v/>
      </c>
      <c r="N301" s="235"/>
    </row>
    <row r="302" spans="1:14" x14ac:dyDescent="0.25">
      <c r="A302" s="235"/>
      <c r="B302" s="235"/>
      <c r="C302" s="235"/>
      <c r="D302" s="235"/>
      <c r="E302" s="235"/>
      <c r="F302" s="236"/>
      <c r="G302" s="235"/>
      <c r="H302" s="235"/>
      <c r="I302" s="235"/>
      <c r="J302" s="235"/>
      <c r="K302" s="235"/>
      <c r="L302" s="235"/>
      <c r="M302" s="155" t="str">
        <f t="shared" si="4"/>
        <v/>
      </c>
      <c r="N302" s="235"/>
    </row>
    <row r="303" spans="1:14" x14ac:dyDescent="0.25">
      <c r="A303" s="235"/>
      <c r="B303" s="235"/>
      <c r="C303" s="235"/>
      <c r="D303" s="235"/>
      <c r="E303" s="235"/>
      <c r="F303" s="236"/>
      <c r="G303" s="235"/>
      <c r="H303" s="235"/>
      <c r="I303" s="235"/>
      <c r="J303" s="235"/>
      <c r="K303" s="235"/>
      <c r="L303" s="235"/>
      <c r="M303" s="155" t="str">
        <f t="shared" si="4"/>
        <v/>
      </c>
      <c r="N303" s="235"/>
    </row>
    <row r="304" spans="1:14" x14ac:dyDescent="0.25">
      <c r="A304" s="235"/>
      <c r="B304" s="235"/>
      <c r="C304" s="235"/>
      <c r="D304" s="235"/>
      <c r="E304" s="235"/>
      <c r="F304" s="236"/>
      <c r="G304" s="235"/>
      <c r="H304" s="235"/>
      <c r="I304" s="235"/>
      <c r="J304" s="235"/>
      <c r="K304" s="235"/>
      <c r="L304" s="235"/>
      <c r="M304" s="155" t="str">
        <f t="shared" si="4"/>
        <v/>
      </c>
      <c r="N304" s="235"/>
    </row>
    <row r="305" spans="1:14" x14ac:dyDescent="0.25">
      <c r="A305" s="235"/>
      <c r="B305" s="235"/>
      <c r="C305" s="235"/>
      <c r="D305" s="235"/>
      <c r="E305" s="235"/>
      <c r="F305" s="236"/>
      <c r="G305" s="235"/>
      <c r="H305" s="235"/>
      <c r="I305" s="235"/>
      <c r="J305" s="235"/>
      <c r="K305" s="235"/>
      <c r="L305" s="235"/>
      <c r="M305" s="155" t="str">
        <f t="shared" si="4"/>
        <v/>
      </c>
      <c r="N305" s="235"/>
    </row>
    <row r="306" spans="1:14" x14ac:dyDescent="0.25">
      <c r="A306" s="235"/>
      <c r="B306" s="235"/>
      <c r="C306" s="235"/>
      <c r="D306" s="235"/>
      <c r="E306" s="235"/>
      <c r="F306" s="236"/>
      <c r="G306" s="235"/>
      <c r="H306" s="235"/>
      <c r="I306" s="235"/>
      <c r="J306" s="235"/>
      <c r="K306" s="235"/>
      <c r="L306" s="235"/>
      <c r="M306" s="155" t="str">
        <f t="shared" si="4"/>
        <v/>
      </c>
      <c r="N306" s="235"/>
    </row>
    <row r="307" spans="1:14" x14ac:dyDescent="0.25">
      <c r="A307" s="235"/>
      <c r="B307" s="235"/>
      <c r="C307" s="235"/>
      <c r="D307" s="235"/>
      <c r="E307" s="235"/>
      <c r="F307" s="236"/>
      <c r="G307" s="235"/>
      <c r="H307" s="235"/>
      <c r="I307" s="235"/>
      <c r="J307" s="235"/>
      <c r="K307" s="235"/>
      <c r="L307" s="235"/>
      <c r="M307" s="155" t="str">
        <f t="shared" si="4"/>
        <v/>
      </c>
      <c r="N307" s="235"/>
    </row>
    <row r="308" spans="1:14" x14ac:dyDescent="0.25">
      <c r="A308" s="235"/>
      <c r="B308" s="235"/>
      <c r="C308" s="235"/>
      <c r="D308" s="235"/>
      <c r="E308" s="235"/>
      <c r="F308" s="236"/>
      <c r="G308" s="235"/>
      <c r="H308" s="235"/>
      <c r="I308" s="235"/>
      <c r="J308" s="235"/>
      <c r="K308" s="235"/>
      <c r="L308" s="235"/>
      <c r="M308" s="155" t="str">
        <f t="shared" si="4"/>
        <v/>
      </c>
      <c r="N308" s="235"/>
    </row>
    <row r="309" spans="1:14" x14ac:dyDescent="0.25">
      <c r="A309" s="235"/>
      <c r="B309" s="235"/>
      <c r="C309" s="235"/>
      <c r="D309" s="235"/>
      <c r="E309" s="235"/>
      <c r="F309" s="236"/>
      <c r="G309" s="235"/>
      <c r="H309" s="235"/>
      <c r="I309" s="235"/>
      <c r="J309" s="235"/>
      <c r="K309" s="235"/>
      <c r="L309" s="235"/>
      <c r="M309" s="155" t="str">
        <f t="shared" si="4"/>
        <v/>
      </c>
      <c r="N309" s="235"/>
    </row>
    <row r="310" spans="1:14" x14ac:dyDescent="0.25">
      <c r="A310" s="235"/>
      <c r="B310" s="235"/>
      <c r="C310" s="235"/>
      <c r="D310" s="235"/>
      <c r="E310" s="235"/>
      <c r="F310" s="236"/>
      <c r="G310" s="235"/>
      <c r="H310" s="235"/>
      <c r="I310" s="235"/>
      <c r="J310" s="235"/>
      <c r="K310" s="235"/>
      <c r="L310" s="235"/>
      <c r="M310" s="155" t="str">
        <f t="shared" si="4"/>
        <v/>
      </c>
      <c r="N310" s="235"/>
    </row>
    <row r="311" spans="1:14" x14ac:dyDescent="0.25">
      <c r="A311" s="235"/>
      <c r="B311" s="235"/>
      <c r="C311" s="235"/>
      <c r="D311" s="235"/>
      <c r="E311" s="235"/>
      <c r="F311" s="236"/>
      <c r="G311" s="235"/>
      <c r="H311" s="235"/>
      <c r="I311" s="235"/>
      <c r="J311" s="235"/>
      <c r="K311" s="235"/>
      <c r="L311" s="235"/>
      <c r="M311" s="155" t="str">
        <f t="shared" si="4"/>
        <v/>
      </c>
      <c r="N311" s="235"/>
    </row>
    <row r="312" spans="1:14" x14ac:dyDescent="0.25">
      <c r="A312" s="235"/>
      <c r="B312" s="235"/>
      <c r="C312" s="235"/>
      <c r="D312" s="235"/>
      <c r="E312" s="235"/>
      <c r="F312" s="236"/>
      <c r="G312" s="235"/>
      <c r="H312" s="235"/>
      <c r="I312" s="235"/>
      <c r="J312" s="235"/>
      <c r="K312" s="235"/>
      <c r="L312" s="235"/>
      <c r="M312" s="155" t="str">
        <f t="shared" si="4"/>
        <v/>
      </c>
      <c r="N312" s="235"/>
    </row>
    <row r="313" spans="1:14" x14ac:dyDescent="0.25">
      <c r="A313" s="235"/>
      <c r="B313" s="235"/>
      <c r="C313" s="235"/>
      <c r="D313" s="235"/>
      <c r="E313" s="235"/>
      <c r="F313" s="236"/>
      <c r="G313" s="235"/>
      <c r="H313" s="235"/>
      <c r="I313" s="235"/>
      <c r="J313" s="235"/>
      <c r="K313" s="235"/>
      <c r="L313" s="235"/>
      <c r="M313" s="155" t="str">
        <f t="shared" si="4"/>
        <v/>
      </c>
      <c r="N313" s="235"/>
    </row>
    <row r="314" spans="1:14" x14ac:dyDescent="0.25">
      <c r="A314" s="235"/>
      <c r="B314" s="235"/>
      <c r="C314" s="235"/>
      <c r="D314" s="235"/>
      <c r="E314" s="235"/>
      <c r="F314" s="236"/>
      <c r="G314" s="235"/>
      <c r="H314" s="235"/>
      <c r="I314" s="235"/>
      <c r="J314" s="235"/>
      <c r="K314" s="235"/>
      <c r="L314" s="235"/>
      <c r="M314" s="155" t="str">
        <f t="shared" si="4"/>
        <v/>
      </c>
      <c r="N314" s="235"/>
    </row>
    <row r="315" spans="1:14" x14ac:dyDescent="0.25">
      <c r="A315" s="235"/>
      <c r="B315" s="235"/>
      <c r="C315" s="235"/>
      <c r="D315" s="235"/>
      <c r="E315" s="235"/>
      <c r="F315" s="236"/>
      <c r="G315" s="235"/>
      <c r="H315" s="235"/>
      <c r="I315" s="235"/>
      <c r="J315" s="235"/>
      <c r="K315" s="235"/>
      <c r="L315" s="235"/>
      <c r="M315" s="155" t="str">
        <f t="shared" si="4"/>
        <v/>
      </c>
      <c r="N315" s="235"/>
    </row>
    <row r="316" spans="1:14" x14ac:dyDescent="0.25">
      <c r="A316" s="235"/>
      <c r="B316" s="235"/>
      <c r="C316" s="235"/>
      <c r="D316" s="235"/>
      <c r="E316" s="235"/>
      <c r="F316" s="236"/>
      <c r="G316" s="235"/>
      <c r="H316" s="235"/>
      <c r="I316" s="235"/>
      <c r="J316" s="235"/>
      <c r="K316" s="235"/>
      <c r="L316" s="235"/>
      <c r="M316" s="155" t="str">
        <f t="shared" si="4"/>
        <v/>
      </c>
      <c r="N316" s="235"/>
    </row>
    <row r="317" spans="1:14" x14ac:dyDescent="0.25">
      <c r="A317" s="235"/>
      <c r="B317" s="235"/>
      <c r="C317" s="235"/>
      <c r="D317" s="235"/>
      <c r="E317" s="235"/>
      <c r="F317" s="236"/>
      <c r="G317" s="235"/>
      <c r="H317" s="235"/>
      <c r="I317" s="235"/>
      <c r="J317" s="235"/>
      <c r="K317" s="235"/>
      <c r="L317" s="235"/>
      <c r="M317" s="155" t="str">
        <f t="shared" si="4"/>
        <v/>
      </c>
      <c r="N317" s="235"/>
    </row>
    <row r="318" spans="1:14" x14ac:dyDescent="0.25">
      <c r="A318" s="235"/>
      <c r="B318" s="235"/>
      <c r="C318" s="235"/>
      <c r="D318" s="235"/>
      <c r="E318" s="235"/>
      <c r="F318" s="236"/>
      <c r="G318" s="235"/>
      <c r="H318" s="235"/>
      <c r="I318" s="235"/>
      <c r="J318" s="235"/>
      <c r="K318" s="235"/>
      <c r="L318" s="235"/>
      <c r="M318" s="155" t="str">
        <f t="shared" si="4"/>
        <v/>
      </c>
      <c r="N318" s="235"/>
    </row>
    <row r="319" spans="1:14" x14ac:dyDescent="0.25">
      <c r="A319" s="235"/>
      <c r="B319" s="235"/>
      <c r="C319" s="235"/>
      <c r="D319" s="235"/>
      <c r="E319" s="235"/>
      <c r="F319" s="236"/>
      <c r="G319" s="235"/>
      <c r="H319" s="235"/>
      <c r="I319" s="235"/>
      <c r="J319" s="235"/>
      <c r="K319" s="235"/>
      <c r="L319" s="235"/>
      <c r="M319" s="155" t="str">
        <f t="shared" si="4"/>
        <v/>
      </c>
      <c r="N319" s="235"/>
    </row>
    <row r="320" spans="1:14" x14ac:dyDescent="0.25">
      <c r="A320" s="235"/>
      <c r="B320" s="235"/>
      <c r="C320" s="235"/>
      <c r="D320" s="235"/>
      <c r="E320" s="235"/>
      <c r="F320" s="236"/>
      <c r="G320" s="235"/>
      <c r="H320" s="235"/>
      <c r="I320" s="235"/>
      <c r="J320" s="235"/>
      <c r="K320" s="235"/>
      <c r="L320" s="235"/>
      <c r="M320" s="155" t="str">
        <f t="shared" si="4"/>
        <v/>
      </c>
      <c r="N320" s="235"/>
    </row>
    <row r="321" spans="1:14" x14ac:dyDescent="0.25">
      <c r="A321" s="235"/>
      <c r="B321" s="235"/>
      <c r="C321" s="235"/>
      <c r="D321" s="235"/>
      <c r="E321" s="235"/>
      <c r="F321" s="236"/>
      <c r="G321" s="235"/>
      <c r="H321" s="235"/>
      <c r="I321" s="235"/>
      <c r="J321" s="235"/>
      <c r="K321" s="235"/>
      <c r="L321" s="235"/>
      <c r="M321" s="155" t="str">
        <f t="shared" si="4"/>
        <v/>
      </c>
      <c r="N321" s="235"/>
    </row>
    <row r="322" spans="1:14" x14ac:dyDescent="0.25">
      <c r="A322" s="235"/>
      <c r="B322" s="235"/>
      <c r="C322" s="235"/>
      <c r="D322" s="235"/>
      <c r="E322" s="235"/>
      <c r="F322" s="236"/>
      <c r="G322" s="235"/>
      <c r="H322" s="235"/>
      <c r="I322" s="235"/>
      <c r="J322" s="235"/>
      <c r="K322" s="235"/>
      <c r="L322" s="235"/>
      <c r="M322" s="155" t="str">
        <f t="shared" si="4"/>
        <v/>
      </c>
      <c r="N322" s="235"/>
    </row>
    <row r="323" spans="1:14" x14ac:dyDescent="0.25">
      <c r="A323" s="235"/>
      <c r="B323" s="235"/>
      <c r="C323" s="235"/>
      <c r="D323" s="235"/>
      <c r="E323" s="235"/>
      <c r="F323" s="236"/>
      <c r="G323" s="235"/>
      <c r="H323" s="235"/>
      <c r="I323" s="235"/>
      <c r="J323" s="235"/>
      <c r="K323" s="235"/>
      <c r="L323" s="235"/>
      <c r="M323" s="155" t="str">
        <f t="shared" si="4"/>
        <v/>
      </c>
      <c r="N323" s="235"/>
    </row>
    <row r="324" spans="1:14" x14ac:dyDescent="0.25">
      <c r="A324" s="235"/>
      <c r="B324" s="235"/>
      <c r="C324" s="235"/>
      <c r="D324" s="235"/>
      <c r="E324" s="235"/>
      <c r="F324" s="236"/>
      <c r="G324" s="235"/>
      <c r="H324" s="235"/>
      <c r="I324" s="235"/>
      <c r="J324" s="235"/>
      <c r="K324" s="235"/>
      <c r="L324" s="235"/>
      <c r="M324" s="155" t="str">
        <f t="shared" si="4"/>
        <v/>
      </c>
      <c r="N324" s="235"/>
    </row>
    <row r="325" spans="1:14" x14ac:dyDescent="0.25">
      <c r="A325" s="235"/>
      <c r="B325" s="235"/>
      <c r="C325" s="235"/>
      <c r="D325" s="235"/>
      <c r="E325" s="235"/>
      <c r="F325" s="236"/>
      <c r="G325" s="235"/>
      <c r="H325" s="235"/>
      <c r="I325" s="235"/>
      <c r="J325" s="235"/>
      <c r="K325" s="235"/>
      <c r="L325" s="235"/>
      <c r="M325" s="155" t="str">
        <f t="shared" si="4"/>
        <v/>
      </c>
      <c r="N325" s="235"/>
    </row>
    <row r="326" spans="1:14" x14ac:dyDescent="0.25">
      <c r="A326" s="235"/>
      <c r="B326" s="235"/>
      <c r="C326" s="235"/>
      <c r="D326" s="235"/>
      <c r="E326" s="235"/>
      <c r="F326" s="236"/>
      <c r="G326" s="235"/>
      <c r="H326" s="235"/>
      <c r="I326" s="235"/>
      <c r="J326" s="235"/>
      <c r="K326" s="235"/>
      <c r="L326" s="235"/>
      <c r="M326" s="155" t="str">
        <f t="shared" ref="M326:M389" si="5">+IF(G326="","",IF(L326="","No Realizada","Realizada"))</f>
        <v/>
      </c>
      <c r="N326" s="235"/>
    </row>
    <row r="327" spans="1:14" x14ac:dyDescent="0.25">
      <c r="A327" s="235"/>
      <c r="B327" s="235"/>
      <c r="C327" s="235"/>
      <c r="D327" s="235"/>
      <c r="E327" s="235"/>
      <c r="F327" s="236"/>
      <c r="G327" s="235"/>
      <c r="H327" s="235"/>
      <c r="I327" s="235"/>
      <c r="J327" s="235"/>
      <c r="K327" s="235"/>
      <c r="L327" s="235"/>
      <c r="M327" s="155" t="str">
        <f t="shared" si="5"/>
        <v/>
      </c>
      <c r="N327" s="235"/>
    </row>
    <row r="328" spans="1:14" x14ac:dyDescent="0.25">
      <c r="A328" s="235"/>
      <c r="B328" s="235"/>
      <c r="C328" s="235"/>
      <c r="D328" s="235"/>
      <c r="E328" s="235"/>
      <c r="F328" s="236"/>
      <c r="G328" s="235"/>
      <c r="H328" s="235"/>
      <c r="I328" s="235"/>
      <c r="J328" s="235"/>
      <c r="K328" s="235"/>
      <c r="L328" s="235"/>
      <c r="M328" s="155" t="str">
        <f t="shared" si="5"/>
        <v/>
      </c>
      <c r="N328" s="235"/>
    </row>
    <row r="329" spans="1:14" x14ac:dyDescent="0.25">
      <c r="A329" s="235"/>
      <c r="B329" s="235"/>
      <c r="C329" s="235"/>
      <c r="D329" s="235"/>
      <c r="E329" s="235"/>
      <c r="F329" s="236"/>
      <c r="G329" s="235"/>
      <c r="H329" s="235"/>
      <c r="I329" s="235"/>
      <c r="J329" s="235"/>
      <c r="K329" s="235"/>
      <c r="L329" s="235"/>
      <c r="M329" s="155" t="str">
        <f t="shared" si="5"/>
        <v/>
      </c>
      <c r="N329" s="235"/>
    </row>
    <row r="330" spans="1:14" x14ac:dyDescent="0.25">
      <c r="A330" s="235"/>
      <c r="B330" s="235"/>
      <c r="C330" s="235"/>
      <c r="D330" s="235"/>
      <c r="E330" s="235"/>
      <c r="F330" s="236"/>
      <c r="G330" s="235"/>
      <c r="H330" s="235"/>
      <c r="I330" s="235"/>
      <c r="J330" s="235"/>
      <c r="K330" s="235"/>
      <c r="L330" s="235"/>
      <c r="M330" s="155" t="str">
        <f t="shared" si="5"/>
        <v/>
      </c>
      <c r="N330" s="235"/>
    </row>
    <row r="331" spans="1:14" x14ac:dyDescent="0.25">
      <c r="A331" s="235"/>
      <c r="B331" s="235"/>
      <c r="C331" s="235"/>
      <c r="D331" s="235"/>
      <c r="E331" s="235"/>
      <c r="F331" s="236"/>
      <c r="G331" s="235"/>
      <c r="H331" s="235"/>
      <c r="I331" s="235"/>
      <c r="J331" s="235"/>
      <c r="K331" s="235"/>
      <c r="L331" s="235"/>
      <c r="M331" s="155" t="str">
        <f t="shared" si="5"/>
        <v/>
      </c>
      <c r="N331" s="235"/>
    </row>
    <row r="332" spans="1:14" x14ac:dyDescent="0.25">
      <c r="A332" s="235"/>
      <c r="B332" s="235"/>
      <c r="C332" s="235"/>
      <c r="D332" s="235"/>
      <c r="E332" s="235"/>
      <c r="F332" s="236"/>
      <c r="G332" s="235"/>
      <c r="H332" s="235"/>
      <c r="I332" s="235"/>
      <c r="J332" s="235"/>
      <c r="K332" s="235"/>
      <c r="L332" s="235"/>
      <c r="M332" s="155" t="str">
        <f t="shared" si="5"/>
        <v/>
      </c>
      <c r="N332" s="235"/>
    </row>
    <row r="333" spans="1:14" x14ac:dyDescent="0.25">
      <c r="A333" s="235"/>
      <c r="B333" s="235"/>
      <c r="C333" s="235"/>
      <c r="D333" s="235"/>
      <c r="E333" s="235"/>
      <c r="F333" s="236"/>
      <c r="G333" s="235"/>
      <c r="H333" s="235"/>
      <c r="I333" s="235"/>
      <c r="J333" s="235"/>
      <c r="K333" s="235"/>
      <c r="L333" s="235"/>
      <c r="M333" s="155" t="str">
        <f t="shared" si="5"/>
        <v/>
      </c>
      <c r="N333" s="235"/>
    </row>
    <row r="334" spans="1:14" x14ac:dyDescent="0.25">
      <c r="A334" s="235"/>
      <c r="B334" s="235"/>
      <c r="C334" s="235"/>
      <c r="D334" s="235"/>
      <c r="E334" s="235"/>
      <c r="F334" s="236"/>
      <c r="G334" s="235"/>
      <c r="H334" s="235"/>
      <c r="I334" s="235"/>
      <c r="J334" s="235"/>
      <c r="K334" s="235"/>
      <c r="L334" s="235"/>
      <c r="M334" s="155" t="str">
        <f t="shared" si="5"/>
        <v/>
      </c>
      <c r="N334" s="235"/>
    </row>
    <row r="335" spans="1:14" x14ac:dyDescent="0.25">
      <c r="A335" s="235"/>
      <c r="B335" s="235"/>
      <c r="C335" s="235"/>
      <c r="D335" s="235"/>
      <c r="E335" s="235"/>
      <c r="F335" s="236"/>
      <c r="G335" s="235"/>
      <c r="H335" s="235"/>
      <c r="I335" s="235"/>
      <c r="J335" s="235"/>
      <c r="K335" s="235"/>
      <c r="L335" s="235"/>
      <c r="M335" s="155" t="str">
        <f t="shared" si="5"/>
        <v/>
      </c>
      <c r="N335" s="235"/>
    </row>
    <row r="336" spans="1:14" x14ac:dyDescent="0.25">
      <c r="A336" s="235"/>
      <c r="B336" s="235"/>
      <c r="C336" s="235"/>
      <c r="D336" s="235"/>
      <c r="E336" s="235"/>
      <c r="F336" s="236"/>
      <c r="G336" s="235"/>
      <c r="H336" s="235"/>
      <c r="I336" s="235"/>
      <c r="J336" s="235"/>
      <c r="K336" s="235"/>
      <c r="L336" s="235"/>
      <c r="M336" s="155" t="str">
        <f t="shared" si="5"/>
        <v/>
      </c>
      <c r="N336" s="235"/>
    </row>
    <row r="337" spans="1:14" x14ac:dyDescent="0.25">
      <c r="A337" s="235"/>
      <c r="B337" s="235"/>
      <c r="C337" s="235"/>
      <c r="D337" s="235"/>
      <c r="E337" s="235"/>
      <c r="F337" s="236"/>
      <c r="G337" s="235"/>
      <c r="H337" s="235"/>
      <c r="I337" s="235"/>
      <c r="J337" s="235"/>
      <c r="K337" s="235"/>
      <c r="L337" s="235"/>
      <c r="M337" s="155" t="str">
        <f t="shared" si="5"/>
        <v/>
      </c>
      <c r="N337" s="235"/>
    </row>
    <row r="338" spans="1:14" x14ac:dyDescent="0.25">
      <c r="A338" s="235"/>
      <c r="B338" s="235"/>
      <c r="C338" s="235"/>
      <c r="D338" s="235"/>
      <c r="E338" s="235"/>
      <c r="F338" s="236"/>
      <c r="G338" s="235"/>
      <c r="H338" s="235"/>
      <c r="I338" s="235"/>
      <c r="J338" s="235"/>
      <c r="K338" s="235"/>
      <c r="L338" s="235"/>
      <c r="M338" s="155" t="str">
        <f t="shared" si="5"/>
        <v/>
      </c>
      <c r="N338" s="235"/>
    </row>
    <row r="339" spans="1:14" x14ac:dyDescent="0.25">
      <c r="A339" s="235"/>
      <c r="B339" s="235"/>
      <c r="C339" s="235"/>
      <c r="D339" s="235"/>
      <c r="E339" s="235"/>
      <c r="F339" s="236"/>
      <c r="G339" s="235"/>
      <c r="H339" s="235"/>
      <c r="I339" s="235"/>
      <c r="J339" s="235"/>
      <c r="K339" s="235"/>
      <c r="L339" s="235"/>
      <c r="M339" s="155" t="str">
        <f t="shared" si="5"/>
        <v/>
      </c>
      <c r="N339" s="235"/>
    </row>
    <row r="340" spans="1:14" x14ac:dyDescent="0.25">
      <c r="A340" s="235"/>
      <c r="B340" s="235"/>
      <c r="C340" s="235"/>
      <c r="D340" s="235"/>
      <c r="E340" s="235"/>
      <c r="F340" s="236"/>
      <c r="G340" s="235"/>
      <c r="H340" s="235"/>
      <c r="I340" s="235"/>
      <c r="J340" s="235"/>
      <c r="K340" s="235"/>
      <c r="L340" s="235"/>
      <c r="M340" s="155" t="str">
        <f t="shared" si="5"/>
        <v/>
      </c>
      <c r="N340" s="235"/>
    </row>
    <row r="341" spans="1:14" x14ac:dyDescent="0.25">
      <c r="A341" s="235"/>
      <c r="B341" s="235"/>
      <c r="C341" s="235"/>
      <c r="D341" s="235"/>
      <c r="E341" s="235"/>
      <c r="F341" s="236"/>
      <c r="G341" s="235"/>
      <c r="H341" s="235"/>
      <c r="I341" s="235"/>
      <c r="J341" s="235"/>
      <c r="K341" s="235"/>
      <c r="L341" s="235"/>
      <c r="M341" s="155" t="str">
        <f t="shared" si="5"/>
        <v/>
      </c>
      <c r="N341" s="235"/>
    </row>
    <row r="342" spans="1:14" x14ac:dyDescent="0.25">
      <c r="A342" s="235"/>
      <c r="B342" s="235"/>
      <c r="C342" s="235"/>
      <c r="D342" s="235"/>
      <c r="E342" s="235"/>
      <c r="F342" s="236"/>
      <c r="G342" s="235"/>
      <c r="H342" s="235"/>
      <c r="I342" s="235"/>
      <c r="J342" s="235"/>
      <c r="K342" s="235"/>
      <c r="L342" s="235"/>
      <c r="M342" s="155" t="str">
        <f t="shared" si="5"/>
        <v/>
      </c>
      <c r="N342" s="235"/>
    </row>
    <row r="343" spans="1:14" x14ac:dyDescent="0.25">
      <c r="A343" s="235"/>
      <c r="B343" s="235"/>
      <c r="C343" s="235"/>
      <c r="D343" s="235"/>
      <c r="E343" s="235"/>
      <c r="F343" s="236"/>
      <c r="G343" s="235"/>
      <c r="H343" s="235"/>
      <c r="I343" s="235"/>
      <c r="J343" s="235"/>
      <c r="K343" s="235"/>
      <c r="L343" s="235"/>
      <c r="M343" s="155" t="str">
        <f t="shared" si="5"/>
        <v/>
      </c>
      <c r="N343" s="235"/>
    </row>
    <row r="344" spans="1:14" x14ac:dyDescent="0.25">
      <c r="A344" s="235"/>
      <c r="B344" s="235"/>
      <c r="C344" s="235"/>
      <c r="D344" s="235"/>
      <c r="E344" s="235"/>
      <c r="F344" s="236"/>
      <c r="G344" s="235"/>
      <c r="H344" s="235"/>
      <c r="I344" s="235"/>
      <c r="J344" s="235"/>
      <c r="K344" s="235"/>
      <c r="L344" s="235"/>
      <c r="M344" s="155" t="str">
        <f t="shared" si="5"/>
        <v/>
      </c>
      <c r="N344" s="235"/>
    </row>
    <row r="345" spans="1:14" x14ac:dyDescent="0.25">
      <c r="A345" s="235"/>
      <c r="B345" s="235"/>
      <c r="C345" s="235"/>
      <c r="D345" s="235"/>
      <c r="E345" s="235"/>
      <c r="F345" s="236"/>
      <c r="G345" s="235"/>
      <c r="H345" s="235"/>
      <c r="I345" s="235"/>
      <c r="J345" s="235"/>
      <c r="K345" s="235"/>
      <c r="L345" s="235"/>
      <c r="M345" s="155" t="str">
        <f t="shared" si="5"/>
        <v/>
      </c>
      <c r="N345" s="235"/>
    </row>
    <row r="346" spans="1:14" x14ac:dyDescent="0.25">
      <c r="A346" s="235"/>
      <c r="B346" s="235"/>
      <c r="C346" s="235"/>
      <c r="D346" s="235"/>
      <c r="E346" s="235"/>
      <c r="F346" s="236"/>
      <c r="G346" s="235"/>
      <c r="H346" s="235"/>
      <c r="I346" s="235"/>
      <c r="J346" s="235"/>
      <c r="K346" s="235"/>
      <c r="L346" s="235"/>
      <c r="M346" s="155" t="str">
        <f t="shared" si="5"/>
        <v/>
      </c>
      <c r="N346" s="235"/>
    </row>
    <row r="347" spans="1:14" x14ac:dyDescent="0.25">
      <c r="A347" s="235"/>
      <c r="B347" s="235"/>
      <c r="C347" s="235"/>
      <c r="D347" s="235"/>
      <c r="E347" s="235"/>
      <c r="F347" s="236"/>
      <c r="G347" s="235"/>
      <c r="H347" s="235"/>
      <c r="I347" s="235"/>
      <c r="J347" s="235"/>
      <c r="K347" s="235"/>
      <c r="L347" s="235"/>
      <c r="M347" s="155" t="str">
        <f t="shared" si="5"/>
        <v/>
      </c>
      <c r="N347" s="235"/>
    </row>
    <row r="348" spans="1:14" x14ac:dyDescent="0.25">
      <c r="A348" s="235"/>
      <c r="B348" s="235"/>
      <c r="C348" s="235"/>
      <c r="D348" s="235"/>
      <c r="E348" s="235"/>
      <c r="F348" s="236"/>
      <c r="G348" s="235"/>
      <c r="H348" s="235"/>
      <c r="I348" s="235"/>
      <c r="J348" s="235"/>
      <c r="K348" s="235"/>
      <c r="L348" s="235"/>
      <c r="M348" s="155" t="str">
        <f t="shared" si="5"/>
        <v/>
      </c>
      <c r="N348" s="235"/>
    </row>
    <row r="349" spans="1:14" x14ac:dyDescent="0.25">
      <c r="A349" s="235"/>
      <c r="B349" s="235"/>
      <c r="C349" s="235"/>
      <c r="D349" s="235"/>
      <c r="E349" s="235"/>
      <c r="F349" s="236"/>
      <c r="G349" s="235"/>
      <c r="H349" s="235"/>
      <c r="I349" s="235"/>
      <c r="J349" s="235"/>
      <c r="K349" s="235"/>
      <c r="L349" s="235"/>
      <c r="M349" s="155" t="str">
        <f t="shared" si="5"/>
        <v/>
      </c>
      <c r="N349" s="235"/>
    </row>
    <row r="350" spans="1:14" x14ac:dyDescent="0.25">
      <c r="A350" s="235"/>
      <c r="B350" s="235"/>
      <c r="C350" s="235"/>
      <c r="D350" s="235"/>
      <c r="E350" s="235"/>
      <c r="F350" s="236"/>
      <c r="G350" s="235"/>
      <c r="H350" s="235"/>
      <c r="I350" s="235"/>
      <c r="J350" s="235"/>
      <c r="K350" s="235"/>
      <c r="L350" s="235"/>
      <c r="M350" s="155" t="str">
        <f t="shared" si="5"/>
        <v/>
      </c>
      <c r="N350" s="235"/>
    </row>
    <row r="351" spans="1:14" x14ac:dyDescent="0.25">
      <c r="A351" s="235"/>
      <c r="B351" s="235"/>
      <c r="C351" s="235"/>
      <c r="D351" s="235"/>
      <c r="E351" s="235"/>
      <c r="F351" s="236"/>
      <c r="G351" s="235"/>
      <c r="H351" s="235"/>
      <c r="I351" s="235"/>
      <c r="J351" s="235"/>
      <c r="K351" s="235"/>
      <c r="L351" s="235"/>
      <c r="M351" s="155" t="str">
        <f t="shared" si="5"/>
        <v/>
      </c>
      <c r="N351" s="235"/>
    </row>
    <row r="352" spans="1:14" x14ac:dyDescent="0.25">
      <c r="A352" s="235"/>
      <c r="B352" s="235"/>
      <c r="C352" s="235"/>
      <c r="D352" s="235"/>
      <c r="E352" s="235"/>
      <c r="F352" s="236"/>
      <c r="G352" s="235"/>
      <c r="H352" s="235"/>
      <c r="I352" s="235"/>
      <c r="J352" s="235"/>
      <c r="K352" s="235"/>
      <c r="L352" s="235"/>
      <c r="M352" s="155" t="str">
        <f t="shared" si="5"/>
        <v/>
      </c>
      <c r="N352" s="235"/>
    </row>
    <row r="353" spans="1:14" x14ac:dyDescent="0.25">
      <c r="A353" s="235"/>
      <c r="B353" s="235"/>
      <c r="C353" s="235"/>
      <c r="D353" s="235"/>
      <c r="E353" s="235"/>
      <c r="F353" s="236"/>
      <c r="G353" s="235"/>
      <c r="H353" s="235"/>
      <c r="I353" s="235"/>
      <c r="J353" s="235"/>
      <c r="K353" s="235"/>
      <c r="L353" s="235"/>
      <c r="M353" s="155" t="str">
        <f t="shared" si="5"/>
        <v/>
      </c>
      <c r="N353" s="235"/>
    </row>
    <row r="354" spans="1:14" x14ac:dyDescent="0.25">
      <c r="A354" s="235"/>
      <c r="B354" s="235"/>
      <c r="C354" s="235"/>
      <c r="D354" s="235"/>
      <c r="E354" s="235"/>
      <c r="F354" s="236"/>
      <c r="G354" s="235"/>
      <c r="H354" s="235"/>
      <c r="I354" s="235"/>
      <c r="J354" s="235"/>
      <c r="K354" s="235"/>
      <c r="L354" s="235"/>
      <c r="M354" s="155" t="str">
        <f t="shared" si="5"/>
        <v/>
      </c>
      <c r="N354" s="235"/>
    </row>
    <row r="355" spans="1:14" x14ac:dyDescent="0.25">
      <c r="A355" s="235"/>
      <c r="B355" s="235"/>
      <c r="C355" s="235"/>
      <c r="D355" s="235"/>
      <c r="E355" s="235"/>
      <c r="F355" s="236"/>
      <c r="G355" s="235"/>
      <c r="H355" s="235"/>
      <c r="I355" s="235"/>
      <c r="J355" s="235"/>
      <c r="K355" s="235"/>
      <c r="L355" s="235"/>
      <c r="M355" s="155" t="str">
        <f t="shared" si="5"/>
        <v/>
      </c>
      <c r="N355" s="235"/>
    </row>
    <row r="356" spans="1:14" x14ac:dyDescent="0.25">
      <c r="A356" s="235"/>
      <c r="B356" s="235"/>
      <c r="C356" s="235"/>
      <c r="D356" s="235"/>
      <c r="E356" s="235"/>
      <c r="F356" s="236"/>
      <c r="G356" s="235"/>
      <c r="H356" s="235"/>
      <c r="I356" s="235"/>
      <c r="J356" s="235"/>
      <c r="K356" s="235"/>
      <c r="L356" s="235"/>
      <c r="M356" s="155" t="str">
        <f t="shared" si="5"/>
        <v/>
      </c>
      <c r="N356" s="235"/>
    </row>
    <row r="357" spans="1:14" x14ac:dyDescent="0.25">
      <c r="A357" s="235"/>
      <c r="B357" s="235"/>
      <c r="C357" s="235"/>
      <c r="D357" s="235"/>
      <c r="E357" s="235"/>
      <c r="F357" s="236"/>
      <c r="G357" s="235"/>
      <c r="H357" s="235"/>
      <c r="I357" s="235"/>
      <c r="J357" s="235"/>
      <c r="K357" s="235"/>
      <c r="L357" s="235"/>
      <c r="M357" s="155" t="str">
        <f t="shared" si="5"/>
        <v/>
      </c>
      <c r="N357" s="235"/>
    </row>
    <row r="358" spans="1:14" x14ac:dyDescent="0.25">
      <c r="A358" s="235"/>
      <c r="B358" s="235"/>
      <c r="C358" s="235"/>
      <c r="D358" s="235"/>
      <c r="E358" s="235"/>
      <c r="F358" s="236"/>
      <c r="G358" s="235"/>
      <c r="H358" s="235"/>
      <c r="I358" s="235"/>
      <c r="J358" s="235"/>
      <c r="K358" s="235"/>
      <c r="L358" s="235"/>
      <c r="M358" s="155" t="str">
        <f t="shared" si="5"/>
        <v/>
      </c>
      <c r="N358" s="235"/>
    </row>
    <row r="359" spans="1:14" x14ac:dyDescent="0.25">
      <c r="A359" s="235"/>
      <c r="B359" s="235"/>
      <c r="C359" s="235"/>
      <c r="D359" s="235"/>
      <c r="E359" s="235"/>
      <c r="F359" s="236"/>
      <c r="G359" s="235"/>
      <c r="H359" s="235"/>
      <c r="I359" s="235"/>
      <c r="J359" s="235"/>
      <c r="K359" s="235"/>
      <c r="L359" s="235"/>
      <c r="M359" s="155" t="str">
        <f t="shared" si="5"/>
        <v/>
      </c>
      <c r="N359" s="235"/>
    </row>
    <row r="360" spans="1:14" x14ac:dyDescent="0.25">
      <c r="A360" s="235"/>
      <c r="B360" s="235"/>
      <c r="C360" s="235"/>
      <c r="D360" s="235"/>
      <c r="E360" s="235"/>
      <c r="F360" s="236"/>
      <c r="G360" s="235"/>
      <c r="H360" s="235"/>
      <c r="I360" s="235"/>
      <c r="J360" s="235"/>
      <c r="K360" s="235"/>
      <c r="L360" s="235"/>
      <c r="M360" s="155" t="str">
        <f t="shared" si="5"/>
        <v/>
      </c>
      <c r="N360" s="235"/>
    </row>
    <row r="361" spans="1:14" x14ac:dyDescent="0.25">
      <c r="A361" s="235"/>
      <c r="B361" s="235"/>
      <c r="C361" s="235"/>
      <c r="D361" s="235"/>
      <c r="E361" s="235"/>
      <c r="F361" s="236"/>
      <c r="G361" s="235"/>
      <c r="H361" s="235"/>
      <c r="I361" s="235"/>
      <c r="J361" s="235"/>
      <c r="K361" s="235"/>
      <c r="L361" s="235"/>
      <c r="M361" s="155" t="str">
        <f t="shared" si="5"/>
        <v/>
      </c>
      <c r="N361" s="235"/>
    </row>
    <row r="362" spans="1:14" x14ac:dyDescent="0.25">
      <c r="A362" s="235"/>
      <c r="B362" s="235"/>
      <c r="C362" s="235"/>
      <c r="D362" s="235"/>
      <c r="E362" s="235"/>
      <c r="F362" s="236"/>
      <c r="G362" s="235"/>
      <c r="H362" s="235"/>
      <c r="I362" s="235"/>
      <c r="J362" s="235"/>
      <c r="K362" s="235"/>
      <c r="L362" s="235"/>
      <c r="M362" s="155" t="str">
        <f t="shared" si="5"/>
        <v/>
      </c>
      <c r="N362" s="235"/>
    </row>
    <row r="363" spans="1:14" x14ac:dyDescent="0.25">
      <c r="A363" s="235"/>
      <c r="B363" s="235"/>
      <c r="C363" s="235"/>
      <c r="D363" s="235"/>
      <c r="E363" s="235"/>
      <c r="F363" s="236"/>
      <c r="G363" s="235"/>
      <c r="H363" s="235"/>
      <c r="I363" s="235"/>
      <c r="J363" s="235"/>
      <c r="K363" s="235"/>
      <c r="L363" s="235"/>
      <c r="M363" s="155" t="str">
        <f t="shared" si="5"/>
        <v/>
      </c>
      <c r="N363" s="235"/>
    </row>
    <row r="364" spans="1:14" x14ac:dyDescent="0.25">
      <c r="A364" s="235"/>
      <c r="B364" s="235"/>
      <c r="C364" s="235"/>
      <c r="D364" s="235"/>
      <c r="E364" s="235"/>
      <c r="F364" s="236"/>
      <c r="G364" s="235"/>
      <c r="H364" s="235"/>
      <c r="I364" s="235"/>
      <c r="J364" s="235"/>
      <c r="K364" s="235"/>
      <c r="L364" s="235"/>
      <c r="M364" s="155" t="str">
        <f t="shared" si="5"/>
        <v/>
      </c>
      <c r="N364" s="235"/>
    </row>
    <row r="365" spans="1:14" x14ac:dyDescent="0.25">
      <c r="A365" s="235"/>
      <c r="B365" s="235"/>
      <c r="C365" s="235"/>
      <c r="D365" s="235"/>
      <c r="E365" s="235"/>
      <c r="F365" s="236"/>
      <c r="G365" s="235"/>
      <c r="H365" s="235"/>
      <c r="I365" s="235"/>
      <c r="J365" s="235"/>
      <c r="K365" s="235"/>
      <c r="L365" s="235"/>
      <c r="M365" s="155" t="str">
        <f t="shared" si="5"/>
        <v/>
      </c>
      <c r="N365" s="235"/>
    </row>
    <row r="366" spans="1:14" x14ac:dyDescent="0.25">
      <c r="A366" s="235"/>
      <c r="B366" s="235"/>
      <c r="C366" s="235"/>
      <c r="D366" s="235"/>
      <c r="E366" s="235"/>
      <c r="F366" s="236"/>
      <c r="G366" s="235"/>
      <c r="H366" s="235"/>
      <c r="I366" s="235"/>
      <c r="J366" s="235"/>
      <c r="K366" s="235"/>
      <c r="L366" s="235"/>
      <c r="M366" s="155" t="str">
        <f t="shared" si="5"/>
        <v/>
      </c>
      <c r="N366" s="235"/>
    </row>
    <row r="367" spans="1:14" x14ac:dyDescent="0.25">
      <c r="A367" s="235"/>
      <c r="B367" s="235"/>
      <c r="C367" s="235"/>
      <c r="D367" s="235"/>
      <c r="E367" s="235"/>
      <c r="F367" s="236"/>
      <c r="G367" s="235"/>
      <c r="H367" s="235"/>
      <c r="I367" s="235"/>
      <c r="J367" s="235"/>
      <c r="K367" s="235"/>
      <c r="L367" s="235"/>
      <c r="M367" s="155" t="str">
        <f t="shared" si="5"/>
        <v/>
      </c>
      <c r="N367" s="235"/>
    </row>
    <row r="368" spans="1:14" x14ac:dyDescent="0.25">
      <c r="A368" s="235"/>
      <c r="B368" s="235"/>
      <c r="C368" s="235"/>
      <c r="D368" s="235"/>
      <c r="E368" s="235"/>
      <c r="F368" s="236"/>
      <c r="G368" s="235"/>
      <c r="H368" s="235"/>
      <c r="I368" s="235"/>
      <c r="J368" s="235"/>
      <c r="K368" s="235"/>
      <c r="L368" s="235"/>
      <c r="M368" s="155" t="str">
        <f t="shared" si="5"/>
        <v/>
      </c>
      <c r="N368" s="235"/>
    </row>
    <row r="369" spans="1:14" x14ac:dyDescent="0.25">
      <c r="A369" s="235"/>
      <c r="B369" s="235"/>
      <c r="C369" s="235"/>
      <c r="D369" s="235"/>
      <c r="E369" s="235"/>
      <c r="F369" s="236"/>
      <c r="G369" s="235"/>
      <c r="H369" s="235"/>
      <c r="I369" s="235"/>
      <c r="J369" s="235"/>
      <c r="K369" s="235"/>
      <c r="L369" s="235"/>
      <c r="M369" s="155" t="str">
        <f t="shared" si="5"/>
        <v/>
      </c>
      <c r="N369" s="235"/>
    </row>
    <row r="370" spans="1:14" x14ac:dyDescent="0.25">
      <c r="A370" s="235"/>
      <c r="B370" s="235"/>
      <c r="C370" s="235"/>
      <c r="D370" s="235"/>
      <c r="E370" s="235"/>
      <c r="F370" s="236"/>
      <c r="G370" s="235"/>
      <c r="H370" s="235"/>
      <c r="I370" s="235"/>
      <c r="J370" s="235"/>
      <c r="K370" s="235"/>
      <c r="L370" s="235"/>
      <c r="M370" s="155" t="str">
        <f t="shared" si="5"/>
        <v/>
      </c>
      <c r="N370" s="235"/>
    </row>
    <row r="371" spans="1:14" x14ac:dyDescent="0.25">
      <c r="A371" s="235"/>
      <c r="B371" s="235"/>
      <c r="C371" s="235"/>
      <c r="D371" s="235"/>
      <c r="E371" s="235"/>
      <c r="F371" s="236"/>
      <c r="G371" s="235"/>
      <c r="H371" s="235"/>
      <c r="I371" s="235"/>
      <c r="J371" s="235"/>
      <c r="K371" s="235"/>
      <c r="L371" s="235"/>
      <c r="M371" s="155" t="str">
        <f t="shared" si="5"/>
        <v/>
      </c>
      <c r="N371" s="235"/>
    </row>
    <row r="372" spans="1:14" x14ac:dyDescent="0.25">
      <c r="A372" s="235"/>
      <c r="B372" s="235"/>
      <c r="C372" s="235"/>
      <c r="D372" s="235"/>
      <c r="E372" s="235"/>
      <c r="F372" s="236"/>
      <c r="G372" s="235"/>
      <c r="H372" s="235"/>
      <c r="I372" s="235"/>
      <c r="J372" s="235"/>
      <c r="K372" s="235"/>
      <c r="L372" s="235"/>
      <c r="M372" s="155" t="str">
        <f t="shared" si="5"/>
        <v/>
      </c>
      <c r="N372" s="235"/>
    </row>
    <row r="373" spans="1:14" x14ac:dyDescent="0.25">
      <c r="A373" s="235"/>
      <c r="B373" s="235"/>
      <c r="C373" s="235"/>
      <c r="D373" s="235"/>
      <c r="E373" s="235"/>
      <c r="F373" s="236"/>
      <c r="G373" s="235"/>
      <c r="H373" s="235"/>
      <c r="I373" s="235"/>
      <c r="J373" s="235"/>
      <c r="K373" s="235"/>
      <c r="L373" s="235"/>
      <c r="M373" s="155" t="str">
        <f t="shared" si="5"/>
        <v/>
      </c>
      <c r="N373" s="235"/>
    </row>
    <row r="374" spans="1:14" x14ac:dyDescent="0.25">
      <c r="A374" s="235"/>
      <c r="B374" s="235"/>
      <c r="C374" s="235"/>
      <c r="D374" s="235"/>
      <c r="E374" s="235"/>
      <c r="F374" s="236"/>
      <c r="G374" s="235"/>
      <c r="H374" s="235"/>
      <c r="I374" s="235"/>
      <c r="J374" s="235"/>
      <c r="K374" s="235"/>
      <c r="L374" s="235"/>
      <c r="M374" s="155" t="str">
        <f t="shared" si="5"/>
        <v/>
      </c>
      <c r="N374" s="235"/>
    </row>
    <row r="375" spans="1:14" x14ac:dyDescent="0.25">
      <c r="A375" s="235"/>
      <c r="B375" s="235"/>
      <c r="C375" s="235"/>
      <c r="D375" s="235"/>
      <c r="E375" s="235"/>
      <c r="F375" s="236"/>
      <c r="G375" s="235"/>
      <c r="H375" s="235"/>
      <c r="I375" s="235"/>
      <c r="J375" s="235"/>
      <c r="K375" s="235"/>
      <c r="L375" s="235"/>
      <c r="M375" s="155" t="str">
        <f t="shared" si="5"/>
        <v/>
      </c>
      <c r="N375" s="235"/>
    </row>
    <row r="376" spans="1:14" x14ac:dyDescent="0.25">
      <c r="A376" s="235"/>
      <c r="B376" s="235"/>
      <c r="C376" s="235"/>
      <c r="D376" s="235"/>
      <c r="E376" s="235"/>
      <c r="F376" s="236"/>
      <c r="G376" s="235"/>
      <c r="H376" s="235"/>
      <c r="I376" s="235"/>
      <c r="J376" s="235"/>
      <c r="K376" s="235"/>
      <c r="L376" s="235"/>
      <c r="M376" s="155" t="str">
        <f t="shared" si="5"/>
        <v/>
      </c>
      <c r="N376" s="235"/>
    </row>
    <row r="377" spans="1:14" x14ac:dyDescent="0.25">
      <c r="A377" s="235"/>
      <c r="B377" s="235"/>
      <c r="C377" s="235"/>
      <c r="D377" s="235"/>
      <c r="E377" s="235"/>
      <c r="F377" s="236"/>
      <c r="G377" s="235"/>
      <c r="H377" s="235"/>
      <c r="I377" s="235"/>
      <c r="J377" s="235"/>
      <c r="K377" s="235"/>
      <c r="L377" s="235"/>
      <c r="M377" s="155" t="str">
        <f t="shared" si="5"/>
        <v/>
      </c>
      <c r="N377" s="235"/>
    </row>
    <row r="378" spans="1:14" x14ac:dyDescent="0.25">
      <c r="A378" s="235"/>
      <c r="B378" s="235"/>
      <c r="C378" s="235"/>
      <c r="D378" s="235"/>
      <c r="E378" s="235"/>
      <c r="F378" s="236"/>
      <c r="G378" s="235"/>
      <c r="H378" s="235"/>
      <c r="I378" s="235"/>
      <c r="J378" s="235"/>
      <c r="K378" s="235"/>
      <c r="L378" s="235"/>
      <c r="M378" s="155" t="str">
        <f t="shared" si="5"/>
        <v/>
      </c>
      <c r="N378" s="235"/>
    </row>
    <row r="379" spans="1:14" x14ac:dyDescent="0.25">
      <c r="A379" s="235"/>
      <c r="B379" s="235"/>
      <c r="C379" s="235"/>
      <c r="D379" s="235"/>
      <c r="E379" s="235"/>
      <c r="F379" s="236"/>
      <c r="G379" s="235"/>
      <c r="H379" s="235"/>
      <c r="I379" s="235"/>
      <c r="J379" s="235"/>
      <c r="K379" s="235"/>
      <c r="L379" s="235"/>
      <c r="M379" s="155" t="str">
        <f t="shared" si="5"/>
        <v/>
      </c>
      <c r="N379" s="235"/>
    </row>
    <row r="380" spans="1:14" x14ac:dyDescent="0.25">
      <c r="A380" s="235"/>
      <c r="B380" s="235"/>
      <c r="C380" s="235"/>
      <c r="D380" s="235"/>
      <c r="E380" s="235"/>
      <c r="F380" s="236"/>
      <c r="G380" s="235"/>
      <c r="H380" s="235"/>
      <c r="I380" s="235"/>
      <c r="J380" s="235"/>
      <c r="K380" s="235"/>
      <c r="L380" s="235"/>
      <c r="M380" s="155" t="str">
        <f t="shared" si="5"/>
        <v/>
      </c>
      <c r="N380" s="235"/>
    </row>
    <row r="381" spans="1:14" x14ac:dyDescent="0.25">
      <c r="A381" s="235"/>
      <c r="B381" s="235"/>
      <c r="C381" s="235"/>
      <c r="D381" s="235"/>
      <c r="E381" s="235"/>
      <c r="F381" s="236"/>
      <c r="G381" s="235"/>
      <c r="H381" s="235"/>
      <c r="I381" s="235"/>
      <c r="J381" s="235"/>
      <c r="K381" s="235"/>
      <c r="L381" s="235"/>
      <c r="M381" s="155" t="str">
        <f t="shared" si="5"/>
        <v/>
      </c>
      <c r="N381" s="235"/>
    </row>
    <row r="382" spans="1:14" x14ac:dyDescent="0.25">
      <c r="A382" s="235"/>
      <c r="B382" s="235"/>
      <c r="C382" s="235"/>
      <c r="D382" s="235"/>
      <c r="E382" s="235"/>
      <c r="F382" s="236"/>
      <c r="G382" s="235"/>
      <c r="H382" s="235"/>
      <c r="I382" s="235"/>
      <c r="J382" s="235"/>
      <c r="K382" s="235"/>
      <c r="L382" s="235"/>
      <c r="M382" s="155" t="str">
        <f t="shared" si="5"/>
        <v/>
      </c>
      <c r="N382" s="235"/>
    </row>
    <row r="383" spans="1:14" x14ac:dyDescent="0.25">
      <c r="A383" s="235"/>
      <c r="B383" s="235"/>
      <c r="C383" s="235"/>
      <c r="D383" s="235"/>
      <c r="E383" s="235"/>
      <c r="F383" s="236"/>
      <c r="G383" s="235"/>
      <c r="H383" s="235"/>
      <c r="I383" s="235"/>
      <c r="J383" s="235"/>
      <c r="K383" s="235"/>
      <c r="L383" s="235"/>
      <c r="M383" s="155" t="str">
        <f t="shared" si="5"/>
        <v/>
      </c>
      <c r="N383" s="235"/>
    </row>
    <row r="384" spans="1:14" x14ac:dyDescent="0.25">
      <c r="A384" s="235"/>
      <c r="B384" s="235"/>
      <c r="C384" s="235"/>
      <c r="D384" s="235"/>
      <c r="E384" s="235"/>
      <c r="F384" s="236"/>
      <c r="G384" s="235"/>
      <c r="H384" s="235"/>
      <c r="I384" s="235"/>
      <c r="J384" s="235"/>
      <c r="K384" s="235"/>
      <c r="L384" s="235"/>
      <c r="M384" s="155" t="str">
        <f t="shared" si="5"/>
        <v/>
      </c>
      <c r="N384" s="235"/>
    </row>
    <row r="385" spans="1:14" x14ac:dyDescent="0.25">
      <c r="A385" s="235"/>
      <c r="B385" s="235"/>
      <c r="C385" s="235"/>
      <c r="D385" s="235"/>
      <c r="E385" s="235"/>
      <c r="F385" s="236"/>
      <c r="G385" s="235"/>
      <c r="H385" s="235"/>
      <c r="I385" s="235"/>
      <c r="J385" s="235"/>
      <c r="K385" s="235"/>
      <c r="L385" s="235"/>
      <c r="M385" s="155" t="str">
        <f t="shared" si="5"/>
        <v/>
      </c>
      <c r="N385" s="235"/>
    </row>
    <row r="386" spans="1:14" x14ac:dyDescent="0.25">
      <c r="A386" s="235"/>
      <c r="B386" s="235"/>
      <c r="C386" s="235"/>
      <c r="D386" s="235"/>
      <c r="E386" s="235"/>
      <c r="F386" s="236"/>
      <c r="G386" s="235"/>
      <c r="H386" s="235"/>
      <c r="I386" s="235"/>
      <c r="J386" s="235"/>
      <c r="K386" s="235"/>
      <c r="L386" s="235"/>
      <c r="M386" s="155" t="str">
        <f t="shared" si="5"/>
        <v/>
      </c>
      <c r="N386" s="235"/>
    </row>
    <row r="387" spans="1:14" x14ac:dyDescent="0.25">
      <c r="A387" s="235"/>
      <c r="B387" s="235"/>
      <c r="C387" s="235"/>
      <c r="D387" s="235"/>
      <c r="E387" s="235"/>
      <c r="F387" s="236"/>
      <c r="G387" s="235"/>
      <c r="H387" s="235"/>
      <c r="I387" s="235"/>
      <c r="J387" s="235"/>
      <c r="K387" s="235"/>
      <c r="L387" s="235"/>
      <c r="M387" s="155" t="str">
        <f t="shared" si="5"/>
        <v/>
      </c>
      <c r="N387" s="235"/>
    </row>
    <row r="388" spans="1:14" x14ac:dyDescent="0.25">
      <c r="A388" s="235"/>
      <c r="B388" s="235"/>
      <c r="C388" s="235"/>
      <c r="D388" s="235"/>
      <c r="E388" s="235"/>
      <c r="F388" s="236"/>
      <c r="G388" s="235"/>
      <c r="H388" s="235"/>
      <c r="I388" s="235"/>
      <c r="J388" s="235"/>
      <c r="K388" s="235"/>
      <c r="L388" s="235"/>
      <c r="M388" s="155" t="str">
        <f t="shared" si="5"/>
        <v/>
      </c>
      <c r="N388" s="235"/>
    </row>
    <row r="389" spans="1:14" x14ac:dyDescent="0.25">
      <c r="A389" s="235"/>
      <c r="B389" s="235"/>
      <c r="C389" s="235"/>
      <c r="D389" s="235"/>
      <c r="E389" s="235"/>
      <c r="F389" s="236"/>
      <c r="G389" s="235"/>
      <c r="H389" s="235"/>
      <c r="I389" s="235"/>
      <c r="J389" s="235"/>
      <c r="K389" s="235"/>
      <c r="L389" s="235"/>
      <c r="M389" s="155" t="str">
        <f t="shared" si="5"/>
        <v/>
      </c>
      <c r="N389" s="235"/>
    </row>
  </sheetData>
  <mergeCells count="1">
    <mergeCell ref="B2:M2"/>
  </mergeCells>
  <conditionalFormatting sqref="M5:M33 M42:M389">
    <cfRule type="cellIs" dxfId="5" priority="5" operator="equal">
      <formula>"No Realizada"</formula>
    </cfRule>
    <cfRule type="cellIs" dxfId="4" priority="6" operator="equal">
      <formula>"Realizada"</formula>
    </cfRule>
  </conditionalFormatting>
  <conditionalFormatting sqref="M34:M39">
    <cfRule type="cellIs" dxfId="3" priority="3" operator="equal">
      <formula>"No Realizada"</formula>
    </cfRule>
    <cfRule type="cellIs" dxfId="2" priority="4" operator="equal">
      <formula>"Realizada"</formula>
    </cfRule>
  </conditionalFormatting>
  <conditionalFormatting sqref="M40:M41">
    <cfRule type="cellIs" dxfId="1" priority="1" operator="equal">
      <formula>"No Realizada"</formula>
    </cfRule>
    <cfRule type="cellIs" dxfId="0" priority="2" operator="equal">
      <formula>"Realizada"</formula>
    </cfRule>
  </conditionalFormatting>
  <pageMargins left="0.7" right="0.7" top="0.75" bottom="0.75" header="0.3" footer="0.3"/>
  <pageSetup orientation="portrait"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sheetPr>
  <dimension ref="A1:K183"/>
  <sheetViews>
    <sheetView topLeftCell="A14" zoomScale="70" zoomScaleNormal="70" workbookViewId="0">
      <selection activeCell="E14" sqref="E14"/>
    </sheetView>
  </sheetViews>
  <sheetFormatPr baseColWidth="10" defaultRowHeight="15" x14ac:dyDescent="0.25"/>
  <cols>
    <col min="1" max="2" width="15.42578125" style="117" customWidth="1" collapsed="1"/>
    <col min="3" max="3" width="31.42578125" style="117" customWidth="1" collapsed="1"/>
    <col min="4" max="4" width="123" style="117" customWidth="1" collapsed="1"/>
    <col min="5" max="5" width="50.140625" style="117" customWidth="1" collapsed="1"/>
    <col min="6" max="6" width="24.85546875" style="117" customWidth="1" collapsed="1"/>
    <col min="7" max="7" width="29.7109375" style="117" customWidth="1" collapsed="1"/>
    <col min="8" max="8" width="21.42578125" style="117" customWidth="1" collapsed="1"/>
    <col min="9" max="9" width="22" style="117" customWidth="1" collapsed="1"/>
    <col min="10" max="10" width="24.85546875" style="117" customWidth="1" collapsed="1"/>
  </cols>
  <sheetData>
    <row r="1" spans="1:11" ht="28.5" x14ac:dyDescent="0.45">
      <c r="A1" s="432" t="s">
        <v>125</v>
      </c>
      <c r="B1" s="432"/>
      <c r="C1" s="432"/>
      <c r="D1" s="432"/>
      <c r="E1" s="432"/>
      <c r="F1" s="432"/>
      <c r="G1" s="432"/>
      <c r="H1" s="432"/>
      <c r="I1" s="432"/>
      <c r="J1" s="432"/>
    </row>
    <row r="2" spans="1:11" ht="28.5" x14ac:dyDescent="0.25">
      <c r="A2" s="433" t="s">
        <v>126</v>
      </c>
      <c r="B2" s="433"/>
      <c r="C2" s="433"/>
      <c r="D2" s="433"/>
      <c r="E2" s="433"/>
      <c r="F2" s="433"/>
      <c r="G2" s="433"/>
      <c r="H2" s="433"/>
      <c r="I2" s="433"/>
      <c r="J2" s="433"/>
      <c r="K2" s="92"/>
    </row>
    <row r="3" spans="1:11" ht="28.5" x14ac:dyDescent="0.25">
      <c r="A3" s="434" t="s">
        <v>127</v>
      </c>
      <c r="B3" s="434"/>
      <c r="C3" s="434"/>
      <c r="D3" s="434"/>
      <c r="E3" s="434"/>
      <c r="F3" s="434"/>
      <c r="G3" s="434"/>
      <c r="H3" s="434"/>
      <c r="I3" s="434"/>
      <c r="J3" s="434"/>
      <c r="K3" s="92"/>
    </row>
    <row r="4" spans="1:11" ht="28.5" x14ac:dyDescent="0.25">
      <c r="A4" s="435" t="s">
        <v>128</v>
      </c>
      <c r="B4" s="435"/>
      <c r="C4" s="435"/>
      <c r="D4" s="435"/>
      <c r="E4" s="435"/>
      <c r="F4" s="435"/>
      <c r="G4" s="435"/>
      <c r="H4" s="435"/>
      <c r="I4" s="435"/>
      <c r="J4" s="435"/>
      <c r="K4" s="92"/>
    </row>
    <row r="5" spans="1:11" ht="28.5" x14ac:dyDescent="0.25">
      <c r="A5" s="413" t="s">
        <v>129</v>
      </c>
      <c r="B5" s="413"/>
      <c r="C5" s="413"/>
      <c r="D5" s="413"/>
      <c r="E5" s="413"/>
      <c r="F5" s="413"/>
      <c r="G5" s="413"/>
      <c r="H5" s="413"/>
      <c r="I5" s="413"/>
      <c r="J5" s="413"/>
      <c r="K5" s="92"/>
    </row>
    <row r="6" spans="1:11" ht="28.5" x14ac:dyDescent="0.25">
      <c r="A6" s="413" t="s">
        <v>130</v>
      </c>
      <c r="B6" s="413"/>
      <c r="C6" s="413"/>
      <c r="D6" s="413"/>
      <c r="E6" s="413"/>
      <c r="F6" s="413"/>
      <c r="G6" s="413"/>
      <c r="H6" s="413"/>
      <c r="I6" s="413"/>
      <c r="J6" s="413"/>
      <c r="K6" s="92"/>
    </row>
    <row r="7" spans="1:11" ht="33" customHeight="1" x14ac:dyDescent="0.25">
      <c r="A7" s="427" t="s">
        <v>131</v>
      </c>
      <c r="B7" s="428"/>
      <c r="C7" s="428"/>
      <c r="D7" s="428"/>
      <c r="E7" s="428"/>
      <c r="F7" s="428"/>
      <c r="G7" s="428"/>
      <c r="H7" s="428"/>
      <c r="I7" s="428"/>
      <c r="J7" s="429"/>
    </row>
    <row r="8" spans="1:11" ht="28.5" x14ac:dyDescent="0.25">
      <c r="A8" s="413" t="s">
        <v>132</v>
      </c>
      <c r="B8" s="413"/>
      <c r="C8" s="413"/>
      <c r="D8" s="413"/>
      <c r="E8" s="413"/>
      <c r="F8" s="413"/>
      <c r="G8" s="413"/>
      <c r="H8" s="413"/>
      <c r="I8" s="413"/>
      <c r="J8" s="413"/>
    </row>
    <row r="9" spans="1:11" ht="12.95" customHeight="1" x14ac:dyDescent="0.25">
      <c r="A9" s="411" t="s">
        <v>133</v>
      </c>
      <c r="B9" s="423" t="s">
        <v>134</v>
      </c>
      <c r="C9" s="411" t="s">
        <v>135</v>
      </c>
      <c r="D9" s="411" t="s">
        <v>136</v>
      </c>
      <c r="E9" s="411" t="s">
        <v>137</v>
      </c>
      <c r="F9" s="93" t="s">
        <v>138</v>
      </c>
      <c r="G9" s="93" t="s">
        <v>139</v>
      </c>
      <c r="H9" s="411" t="s">
        <v>140</v>
      </c>
      <c r="I9" s="411"/>
      <c r="J9" s="438" t="s">
        <v>141</v>
      </c>
    </row>
    <row r="10" spans="1:11" hidden="1" x14ac:dyDescent="0.25">
      <c r="A10" s="411"/>
      <c r="B10" s="424"/>
      <c r="C10" s="411"/>
      <c r="D10" s="411"/>
      <c r="E10" s="411"/>
      <c r="F10" s="94">
        <v>5.0000000000000001E-3</v>
      </c>
      <c r="G10" s="95">
        <v>0</v>
      </c>
      <c r="H10" s="93" t="s">
        <v>81</v>
      </c>
      <c r="I10" s="93" t="s">
        <v>142</v>
      </c>
      <c r="J10" s="438"/>
    </row>
    <row r="11" spans="1:11" ht="315" x14ac:dyDescent="0.25">
      <c r="A11" s="96" t="s">
        <v>143</v>
      </c>
      <c r="B11" s="96" t="s">
        <v>144</v>
      </c>
      <c r="C11" s="97" t="s">
        <v>145</v>
      </c>
      <c r="D11" s="158" t="s">
        <v>515</v>
      </c>
      <c r="E11" s="96" t="s">
        <v>146</v>
      </c>
      <c r="F11" s="95"/>
      <c r="G11" s="95"/>
      <c r="H11" s="93"/>
      <c r="I11" s="93"/>
      <c r="J11" s="93"/>
    </row>
    <row r="12" spans="1:11" ht="75" x14ac:dyDescent="0.25">
      <c r="A12" s="96" t="s">
        <v>147</v>
      </c>
      <c r="B12" s="96" t="s">
        <v>148</v>
      </c>
      <c r="C12" s="97" t="s">
        <v>149</v>
      </c>
      <c r="D12" s="99" t="s">
        <v>529</v>
      </c>
      <c r="E12" s="96" t="s">
        <v>563</v>
      </c>
      <c r="F12" s="95"/>
      <c r="G12" s="95"/>
      <c r="H12" s="93"/>
      <c r="I12" s="93"/>
      <c r="J12" s="93"/>
    </row>
    <row r="13" spans="1:11" ht="120" x14ac:dyDescent="0.25">
      <c r="A13" s="100" t="s">
        <v>150</v>
      </c>
      <c r="B13" s="100" t="s">
        <v>151</v>
      </c>
      <c r="C13" s="97" t="s">
        <v>152</v>
      </c>
      <c r="D13" s="100" t="s">
        <v>530</v>
      </c>
      <c r="E13" s="100" t="s">
        <v>153</v>
      </c>
      <c r="F13" s="101"/>
      <c r="G13" s="101"/>
      <c r="H13" s="101"/>
      <c r="I13" s="101"/>
      <c r="J13" s="101"/>
    </row>
    <row r="14" spans="1:11" ht="409.5" x14ac:dyDescent="0.25">
      <c r="A14" s="100" t="s">
        <v>154</v>
      </c>
      <c r="B14" s="102" t="s">
        <v>155</v>
      </c>
      <c r="C14" s="97" t="s">
        <v>156</v>
      </c>
      <c r="D14" s="100" t="s">
        <v>531</v>
      </c>
      <c r="E14" s="100" t="s">
        <v>157</v>
      </c>
      <c r="F14" s="101"/>
      <c r="G14" s="101"/>
      <c r="H14" s="101"/>
      <c r="I14" s="101"/>
      <c r="J14" s="101"/>
    </row>
    <row r="15" spans="1:11" ht="90" x14ac:dyDescent="0.25">
      <c r="A15" s="100" t="s">
        <v>158</v>
      </c>
      <c r="B15" s="100" t="s">
        <v>159</v>
      </c>
      <c r="C15" s="97" t="s">
        <v>160</v>
      </c>
      <c r="D15" s="100" t="s">
        <v>532</v>
      </c>
      <c r="E15" s="100" t="s">
        <v>562</v>
      </c>
      <c r="F15" s="101"/>
      <c r="G15" s="101"/>
      <c r="H15" s="101"/>
      <c r="I15" s="101"/>
      <c r="J15" s="101"/>
    </row>
    <row r="16" spans="1:11" ht="300" x14ac:dyDescent="0.25">
      <c r="A16" s="100" t="s">
        <v>161</v>
      </c>
      <c r="B16" s="100" t="s">
        <v>162</v>
      </c>
      <c r="C16" s="97" t="s">
        <v>163</v>
      </c>
      <c r="D16" s="100" t="s">
        <v>533</v>
      </c>
      <c r="E16" s="100" t="s">
        <v>164</v>
      </c>
      <c r="F16" s="101"/>
      <c r="G16" s="101"/>
      <c r="H16" s="101"/>
      <c r="I16" s="101"/>
      <c r="J16" s="101"/>
    </row>
    <row r="17" spans="1:10" ht="150" x14ac:dyDescent="0.25">
      <c r="A17" s="103" t="s">
        <v>165</v>
      </c>
      <c r="B17" s="103" t="s">
        <v>166</v>
      </c>
      <c r="C17" s="97" t="s">
        <v>167</v>
      </c>
      <c r="D17" s="100" t="s">
        <v>168</v>
      </c>
      <c r="E17" s="103" t="s">
        <v>169</v>
      </c>
      <c r="F17" s="101"/>
      <c r="G17" s="101"/>
      <c r="H17" s="101"/>
      <c r="I17" s="101"/>
      <c r="J17" s="101"/>
    </row>
    <row r="18" spans="1:10" ht="135" x14ac:dyDescent="0.25">
      <c r="A18" s="103" t="s">
        <v>170</v>
      </c>
      <c r="B18" s="103" t="s">
        <v>171</v>
      </c>
      <c r="C18" s="97" t="s">
        <v>172</v>
      </c>
      <c r="D18" s="103" t="s">
        <v>534</v>
      </c>
      <c r="E18" s="100" t="s">
        <v>173</v>
      </c>
      <c r="F18" s="101"/>
      <c r="G18" s="101"/>
      <c r="H18" s="101"/>
      <c r="I18" s="101"/>
      <c r="J18" s="101"/>
    </row>
    <row r="19" spans="1:10" ht="33.75" x14ac:dyDescent="0.25">
      <c r="A19" s="422" t="s">
        <v>174</v>
      </c>
      <c r="B19" s="422"/>
      <c r="C19" s="422"/>
      <c r="D19" s="422"/>
      <c r="E19" s="422"/>
      <c r="F19" s="422"/>
      <c r="G19" s="422"/>
      <c r="H19" s="422"/>
      <c r="I19" s="422"/>
      <c r="J19" s="422"/>
    </row>
    <row r="20" spans="1:10" s="104" customFormat="1" x14ac:dyDescent="0.25">
      <c r="A20" s="412" t="s">
        <v>133</v>
      </c>
      <c r="B20" s="436" t="s">
        <v>134</v>
      </c>
      <c r="C20" s="412" t="s">
        <v>135</v>
      </c>
      <c r="D20" s="412" t="s">
        <v>136</v>
      </c>
      <c r="E20" s="412" t="s">
        <v>137</v>
      </c>
      <c r="F20" s="103" t="s">
        <v>138</v>
      </c>
      <c r="G20" s="103" t="s">
        <v>139</v>
      </c>
      <c r="H20" s="412" t="s">
        <v>140</v>
      </c>
      <c r="I20" s="412"/>
      <c r="J20" s="412" t="s">
        <v>141</v>
      </c>
    </row>
    <row r="21" spans="1:10" s="104" customFormat="1" x14ac:dyDescent="0.25">
      <c r="A21" s="412"/>
      <c r="B21" s="437"/>
      <c r="C21" s="412"/>
      <c r="D21" s="412"/>
      <c r="E21" s="412"/>
      <c r="F21" s="105">
        <v>0.02</v>
      </c>
      <c r="G21" s="106">
        <v>0</v>
      </c>
      <c r="H21" s="103" t="s">
        <v>81</v>
      </c>
      <c r="I21" s="103" t="s">
        <v>142</v>
      </c>
      <c r="J21" s="412"/>
    </row>
    <row r="22" spans="1:10" ht="167.1" customHeight="1" x14ac:dyDescent="0.25">
      <c r="A22" s="103" t="s">
        <v>175</v>
      </c>
      <c r="B22" s="103" t="s">
        <v>176</v>
      </c>
      <c r="C22" s="97" t="s">
        <v>177</v>
      </c>
      <c r="D22" s="103" t="s">
        <v>535</v>
      </c>
      <c r="E22" s="103" t="s">
        <v>178</v>
      </c>
      <c r="F22" s="101"/>
      <c r="G22" s="101"/>
      <c r="H22" s="101"/>
      <c r="I22" s="101"/>
      <c r="J22" s="101"/>
    </row>
    <row r="23" spans="1:10" ht="270" x14ac:dyDescent="0.25">
      <c r="A23" s="103" t="s">
        <v>179</v>
      </c>
      <c r="B23" s="103" t="s">
        <v>180</v>
      </c>
      <c r="C23" s="97" t="s">
        <v>181</v>
      </c>
      <c r="D23" s="103" t="s">
        <v>182</v>
      </c>
      <c r="E23" s="100" t="s">
        <v>183</v>
      </c>
      <c r="F23" s="101"/>
      <c r="G23" s="101"/>
      <c r="H23" s="101"/>
      <c r="I23" s="101"/>
      <c r="J23" s="101"/>
    </row>
    <row r="24" spans="1:10" ht="75" x14ac:dyDescent="0.25">
      <c r="A24" s="103" t="s">
        <v>184</v>
      </c>
      <c r="B24" s="103" t="s">
        <v>185</v>
      </c>
      <c r="C24" s="97" t="s">
        <v>186</v>
      </c>
      <c r="D24" s="103" t="s">
        <v>536</v>
      </c>
      <c r="E24" s="103" t="s">
        <v>187</v>
      </c>
      <c r="F24" s="101"/>
      <c r="G24" s="101"/>
      <c r="H24" s="101"/>
      <c r="I24" s="101"/>
      <c r="J24" s="101"/>
    </row>
    <row r="25" spans="1:10" ht="33.75" x14ac:dyDescent="0.25">
      <c r="A25" s="417" t="s">
        <v>188</v>
      </c>
      <c r="B25" s="417"/>
      <c r="C25" s="417"/>
      <c r="D25" s="417"/>
      <c r="E25" s="417"/>
      <c r="F25" s="417"/>
      <c r="G25" s="417"/>
      <c r="H25" s="417"/>
      <c r="I25" s="417"/>
      <c r="J25" s="417"/>
    </row>
    <row r="26" spans="1:10" ht="26.25" x14ac:dyDescent="0.25">
      <c r="A26" s="431" t="s">
        <v>189</v>
      </c>
      <c r="B26" s="431"/>
      <c r="C26" s="431"/>
      <c r="D26" s="431"/>
      <c r="E26" s="431"/>
      <c r="F26" s="431"/>
      <c r="G26" s="431"/>
      <c r="H26" s="431"/>
      <c r="I26" s="431"/>
      <c r="J26" s="431"/>
    </row>
    <row r="27" spans="1:10" x14ac:dyDescent="0.25">
      <c r="A27" s="430" t="s">
        <v>133</v>
      </c>
      <c r="B27" s="423" t="s">
        <v>134</v>
      </c>
      <c r="C27" s="411" t="s">
        <v>190</v>
      </c>
      <c r="D27" s="430" t="s">
        <v>136</v>
      </c>
      <c r="E27" s="430" t="s">
        <v>191</v>
      </c>
      <c r="F27" s="96" t="s">
        <v>138</v>
      </c>
      <c r="G27" s="96" t="s">
        <v>139</v>
      </c>
      <c r="H27" s="430" t="s">
        <v>140</v>
      </c>
      <c r="I27" s="430"/>
      <c r="J27" s="430" t="s">
        <v>141</v>
      </c>
    </row>
    <row r="28" spans="1:10" x14ac:dyDescent="0.25">
      <c r="A28" s="430"/>
      <c r="B28" s="424"/>
      <c r="C28" s="411"/>
      <c r="D28" s="430"/>
      <c r="E28" s="430"/>
      <c r="F28" s="107">
        <v>0.01</v>
      </c>
      <c r="G28" s="96" t="s">
        <v>192</v>
      </c>
      <c r="H28" s="96" t="s">
        <v>81</v>
      </c>
      <c r="I28" s="96" t="s">
        <v>142</v>
      </c>
      <c r="J28" s="430"/>
    </row>
    <row r="29" spans="1:10" ht="285" x14ac:dyDescent="0.25">
      <c r="A29" s="103" t="s">
        <v>193</v>
      </c>
      <c r="B29" s="103" t="s">
        <v>194</v>
      </c>
      <c r="C29" s="97" t="s">
        <v>195</v>
      </c>
      <c r="D29" s="100" t="s">
        <v>196</v>
      </c>
      <c r="E29" s="100" t="s">
        <v>197</v>
      </c>
      <c r="F29" s="101"/>
      <c r="G29" s="101"/>
      <c r="H29" s="101"/>
      <c r="I29" s="101"/>
      <c r="J29" s="101"/>
    </row>
    <row r="30" spans="1:10" ht="33.75" x14ac:dyDescent="0.25">
      <c r="A30" s="417" t="s">
        <v>198</v>
      </c>
      <c r="B30" s="417"/>
      <c r="C30" s="417"/>
      <c r="D30" s="417"/>
      <c r="E30" s="417"/>
      <c r="F30" s="417"/>
      <c r="G30" s="417"/>
      <c r="H30" s="417"/>
      <c r="I30" s="417"/>
      <c r="J30" s="417"/>
    </row>
    <row r="31" spans="1:10" x14ac:dyDescent="0.25">
      <c r="A31" s="430" t="s">
        <v>133</v>
      </c>
      <c r="B31" s="423" t="s">
        <v>134</v>
      </c>
      <c r="C31" s="411" t="s">
        <v>190</v>
      </c>
      <c r="D31" s="430" t="s">
        <v>136</v>
      </c>
      <c r="E31" s="430" t="s">
        <v>191</v>
      </c>
      <c r="F31" s="96" t="s">
        <v>138</v>
      </c>
      <c r="G31" s="96" t="s">
        <v>139</v>
      </c>
      <c r="H31" s="430" t="s">
        <v>140</v>
      </c>
      <c r="I31" s="430"/>
      <c r="J31" s="430" t="s">
        <v>141</v>
      </c>
    </row>
    <row r="32" spans="1:10" x14ac:dyDescent="0.25">
      <c r="A32" s="430"/>
      <c r="B32" s="424"/>
      <c r="C32" s="411"/>
      <c r="D32" s="430"/>
      <c r="E32" s="430"/>
      <c r="F32" s="107">
        <v>0.01</v>
      </c>
      <c r="G32" s="96" t="s">
        <v>192</v>
      </c>
      <c r="H32" s="96" t="s">
        <v>81</v>
      </c>
      <c r="I32" s="96" t="s">
        <v>142</v>
      </c>
      <c r="J32" s="430"/>
    </row>
    <row r="33" spans="1:10" ht="135" x14ac:dyDescent="0.25">
      <c r="A33" s="101" t="s">
        <v>199</v>
      </c>
      <c r="B33" s="101" t="s">
        <v>200</v>
      </c>
      <c r="C33" s="97" t="s">
        <v>201</v>
      </c>
      <c r="D33" s="100" t="s">
        <v>202</v>
      </c>
      <c r="E33" s="100" t="s">
        <v>203</v>
      </c>
      <c r="F33" s="101"/>
      <c r="G33" s="101"/>
      <c r="H33" s="101"/>
      <c r="I33" s="101"/>
      <c r="J33" s="101"/>
    </row>
    <row r="34" spans="1:10" ht="33.75" x14ac:dyDescent="0.25">
      <c r="A34" s="420" t="s">
        <v>204</v>
      </c>
      <c r="B34" s="420"/>
      <c r="C34" s="420"/>
      <c r="D34" s="420"/>
      <c r="E34" s="420"/>
      <c r="F34" s="420"/>
      <c r="G34" s="420"/>
      <c r="H34" s="420"/>
      <c r="I34" s="420"/>
      <c r="J34" s="420"/>
    </row>
    <row r="35" spans="1:10" x14ac:dyDescent="0.25">
      <c r="A35" s="430" t="s">
        <v>133</v>
      </c>
      <c r="B35" s="423" t="s">
        <v>134</v>
      </c>
      <c r="C35" s="411" t="s">
        <v>190</v>
      </c>
      <c r="D35" s="430" t="s">
        <v>136</v>
      </c>
      <c r="E35" s="430" t="s">
        <v>191</v>
      </c>
      <c r="F35" s="96" t="s">
        <v>138</v>
      </c>
      <c r="G35" s="96" t="s">
        <v>139</v>
      </c>
      <c r="H35" s="430" t="s">
        <v>140</v>
      </c>
      <c r="I35" s="430"/>
      <c r="J35" s="430" t="s">
        <v>141</v>
      </c>
    </row>
    <row r="36" spans="1:10" x14ac:dyDescent="0.25">
      <c r="A36" s="430"/>
      <c r="B36" s="424"/>
      <c r="C36" s="411"/>
      <c r="D36" s="430"/>
      <c r="E36" s="430"/>
      <c r="F36" s="107">
        <v>0.01</v>
      </c>
      <c r="G36" s="96" t="s">
        <v>192</v>
      </c>
      <c r="H36" s="96" t="s">
        <v>81</v>
      </c>
      <c r="I36" s="96" t="s">
        <v>142</v>
      </c>
      <c r="J36" s="430"/>
    </row>
    <row r="37" spans="1:10" ht="105" x14ac:dyDescent="0.25">
      <c r="A37" s="100" t="s">
        <v>205</v>
      </c>
      <c r="B37" s="100" t="s">
        <v>206</v>
      </c>
      <c r="C37" s="97" t="s">
        <v>207</v>
      </c>
      <c r="D37" s="100" t="s">
        <v>537</v>
      </c>
      <c r="E37" s="100" t="s">
        <v>561</v>
      </c>
      <c r="F37" s="101"/>
      <c r="G37" s="101"/>
      <c r="H37" s="101"/>
      <c r="I37" s="101"/>
      <c r="J37" s="101"/>
    </row>
    <row r="38" spans="1:10" ht="33.75" x14ac:dyDescent="0.25">
      <c r="A38" s="417" t="s">
        <v>208</v>
      </c>
      <c r="B38" s="417"/>
      <c r="C38" s="417"/>
      <c r="D38" s="417"/>
      <c r="E38" s="417"/>
      <c r="F38" s="417"/>
      <c r="G38" s="417"/>
      <c r="H38" s="417"/>
      <c r="I38" s="417"/>
      <c r="J38" s="417"/>
    </row>
    <row r="39" spans="1:10" x14ac:dyDescent="0.25">
      <c r="A39" s="430" t="s">
        <v>133</v>
      </c>
      <c r="B39" s="423" t="s">
        <v>134</v>
      </c>
      <c r="C39" s="411" t="s">
        <v>190</v>
      </c>
      <c r="D39" s="430" t="s">
        <v>136</v>
      </c>
      <c r="E39" s="430" t="s">
        <v>191</v>
      </c>
      <c r="F39" s="96" t="s">
        <v>138</v>
      </c>
      <c r="G39" s="96" t="s">
        <v>139</v>
      </c>
      <c r="H39" s="430" t="s">
        <v>140</v>
      </c>
      <c r="I39" s="430"/>
      <c r="J39" s="430" t="s">
        <v>141</v>
      </c>
    </row>
    <row r="40" spans="1:10" x14ac:dyDescent="0.25">
      <c r="A40" s="430"/>
      <c r="B40" s="424"/>
      <c r="C40" s="411"/>
      <c r="D40" s="430"/>
      <c r="E40" s="430"/>
      <c r="F40" s="107">
        <v>0.02</v>
      </c>
      <c r="G40" s="96" t="s">
        <v>192</v>
      </c>
      <c r="H40" s="96" t="s">
        <v>81</v>
      </c>
      <c r="I40" s="96" t="s">
        <v>142</v>
      </c>
      <c r="J40" s="430"/>
    </row>
    <row r="41" spans="1:10" ht="225" x14ac:dyDescent="0.25">
      <c r="A41" s="101" t="s">
        <v>209</v>
      </c>
      <c r="B41" s="101" t="s">
        <v>210</v>
      </c>
      <c r="C41" s="97" t="s">
        <v>211</v>
      </c>
      <c r="D41" s="100" t="s">
        <v>212</v>
      </c>
      <c r="E41" s="100" t="s">
        <v>213</v>
      </c>
      <c r="F41" s="101"/>
      <c r="G41" s="101"/>
      <c r="H41" s="101"/>
      <c r="I41" s="101"/>
      <c r="J41" s="101"/>
    </row>
    <row r="42" spans="1:10" ht="33.75" x14ac:dyDescent="0.25">
      <c r="A42" s="417" t="s">
        <v>214</v>
      </c>
      <c r="B42" s="417"/>
      <c r="C42" s="417"/>
      <c r="D42" s="417"/>
      <c r="E42" s="417"/>
      <c r="F42" s="417"/>
      <c r="G42" s="417"/>
      <c r="H42" s="417"/>
      <c r="I42" s="417"/>
      <c r="J42" s="417"/>
    </row>
    <row r="43" spans="1:10" x14ac:dyDescent="0.25">
      <c r="A43" s="430" t="s">
        <v>133</v>
      </c>
      <c r="B43" s="423" t="s">
        <v>134</v>
      </c>
      <c r="C43" s="411" t="s">
        <v>190</v>
      </c>
      <c r="D43" s="430" t="s">
        <v>136</v>
      </c>
      <c r="E43" s="430" t="s">
        <v>191</v>
      </c>
      <c r="F43" s="96" t="s">
        <v>138</v>
      </c>
      <c r="G43" s="96" t="s">
        <v>139</v>
      </c>
      <c r="H43" s="430" t="s">
        <v>140</v>
      </c>
      <c r="I43" s="430"/>
      <c r="J43" s="430" t="s">
        <v>141</v>
      </c>
    </row>
    <row r="44" spans="1:10" x14ac:dyDescent="0.25">
      <c r="A44" s="430"/>
      <c r="B44" s="424"/>
      <c r="C44" s="411"/>
      <c r="D44" s="430"/>
      <c r="E44" s="430"/>
      <c r="F44" s="107">
        <v>0.02</v>
      </c>
      <c r="G44" s="96" t="s">
        <v>192</v>
      </c>
      <c r="H44" s="96" t="s">
        <v>81</v>
      </c>
      <c r="I44" s="96" t="s">
        <v>142</v>
      </c>
      <c r="J44" s="430"/>
    </row>
    <row r="45" spans="1:10" ht="135" x14ac:dyDescent="0.25">
      <c r="A45" s="101" t="s">
        <v>215</v>
      </c>
      <c r="B45" s="101" t="s">
        <v>216</v>
      </c>
      <c r="C45" s="97" t="s">
        <v>217</v>
      </c>
      <c r="D45" s="100" t="s">
        <v>538</v>
      </c>
      <c r="E45" s="100" t="s">
        <v>218</v>
      </c>
      <c r="F45" s="101"/>
      <c r="G45" s="101"/>
      <c r="H45" s="101"/>
      <c r="I45" s="101"/>
      <c r="J45" s="101"/>
    </row>
    <row r="46" spans="1:10" ht="33.75" x14ac:dyDescent="0.25">
      <c r="A46" s="417" t="s">
        <v>219</v>
      </c>
      <c r="B46" s="417"/>
      <c r="C46" s="417"/>
      <c r="D46" s="417"/>
      <c r="E46" s="417"/>
      <c r="F46" s="417"/>
      <c r="G46" s="417"/>
      <c r="H46" s="417"/>
      <c r="I46" s="417"/>
      <c r="J46" s="417"/>
    </row>
    <row r="47" spans="1:10" x14ac:dyDescent="0.25">
      <c r="A47" s="430" t="s">
        <v>133</v>
      </c>
      <c r="B47" s="423" t="s">
        <v>134</v>
      </c>
      <c r="C47" s="411" t="s">
        <v>190</v>
      </c>
      <c r="D47" s="430" t="s">
        <v>136</v>
      </c>
      <c r="E47" s="430" t="s">
        <v>191</v>
      </c>
      <c r="F47" s="96" t="s">
        <v>138</v>
      </c>
      <c r="G47" s="96" t="s">
        <v>139</v>
      </c>
      <c r="H47" s="430" t="s">
        <v>140</v>
      </c>
      <c r="I47" s="430"/>
      <c r="J47" s="430" t="s">
        <v>141</v>
      </c>
    </row>
    <row r="48" spans="1:10" x14ac:dyDescent="0.25">
      <c r="A48" s="430"/>
      <c r="B48" s="424"/>
      <c r="C48" s="411"/>
      <c r="D48" s="430"/>
      <c r="E48" s="430"/>
      <c r="F48" s="107">
        <v>0.01</v>
      </c>
      <c r="G48" s="96" t="s">
        <v>192</v>
      </c>
      <c r="H48" s="96" t="s">
        <v>81</v>
      </c>
      <c r="I48" s="96" t="s">
        <v>142</v>
      </c>
      <c r="J48" s="430"/>
    </row>
    <row r="49" spans="1:10" ht="135" x14ac:dyDescent="0.25">
      <c r="A49" s="101" t="s">
        <v>220</v>
      </c>
      <c r="B49" s="101" t="s">
        <v>221</v>
      </c>
      <c r="C49" s="97" t="s">
        <v>222</v>
      </c>
      <c r="D49" s="100" t="s">
        <v>223</v>
      </c>
      <c r="E49" s="100" t="s">
        <v>224</v>
      </c>
      <c r="F49" s="101"/>
      <c r="G49" s="101"/>
      <c r="H49" s="101"/>
      <c r="I49" s="101"/>
      <c r="J49" s="101"/>
    </row>
    <row r="50" spans="1:10" ht="33.75" x14ac:dyDescent="0.25">
      <c r="A50" s="420" t="s">
        <v>225</v>
      </c>
      <c r="B50" s="420"/>
      <c r="C50" s="420"/>
      <c r="D50" s="420"/>
      <c r="E50" s="420"/>
      <c r="F50" s="420"/>
      <c r="G50" s="420"/>
      <c r="H50" s="420"/>
      <c r="I50" s="420"/>
      <c r="J50" s="420"/>
    </row>
    <row r="51" spans="1:10" x14ac:dyDescent="0.25">
      <c r="A51" s="430" t="s">
        <v>133</v>
      </c>
      <c r="B51" s="423" t="s">
        <v>134</v>
      </c>
      <c r="C51" s="411" t="s">
        <v>190</v>
      </c>
      <c r="D51" s="430" t="s">
        <v>136</v>
      </c>
      <c r="E51" s="430" t="s">
        <v>191</v>
      </c>
      <c r="F51" s="96" t="s">
        <v>138</v>
      </c>
      <c r="G51" s="96" t="s">
        <v>139</v>
      </c>
      <c r="H51" s="430" t="s">
        <v>140</v>
      </c>
      <c r="I51" s="430"/>
      <c r="J51" s="430" t="s">
        <v>141</v>
      </c>
    </row>
    <row r="52" spans="1:10" x14ac:dyDescent="0.25">
      <c r="A52" s="430"/>
      <c r="B52" s="424"/>
      <c r="C52" s="411"/>
      <c r="D52" s="430"/>
      <c r="E52" s="430"/>
      <c r="F52" s="107">
        <v>0.02</v>
      </c>
      <c r="G52" s="96" t="s">
        <v>192</v>
      </c>
      <c r="H52" s="96" t="s">
        <v>81</v>
      </c>
      <c r="I52" s="96" t="s">
        <v>142</v>
      </c>
      <c r="J52" s="430"/>
    </row>
    <row r="53" spans="1:10" ht="150" x14ac:dyDescent="0.25">
      <c r="A53" s="101" t="s">
        <v>226</v>
      </c>
      <c r="B53" s="101" t="s">
        <v>227</v>
      </c>
      <c r="C53" s="97" t="s">
        <v>228</v>
      </c>
      <c r="D53" s="100" t="s">
        <v>539</v>
      </c>
      <c r="E53" s="100" t="s">
        <v>229</v>
      </c>
      <c r="F53" s="101"/>
      <c r="G53" s="101"/>
      <c r="H53" s="101"/>
      <c r="I53" s="101"/>
      <c r="J53" s="101"/>
    </row>
    <row r="54" spans="1:10" ht="33.75" x14ac:dyDescent="0.25">
      <c r="A54" s="420" t="s">
        <v>230</v>
      </c>
      <c r="B54" s="420"/>
      <c r="C54" s="420"/>
      <c r="D54" s="420"/>
      <c r="E54" s="420"/>
      <c r="F54" s="420"/>
      <c r="G54" s="420"/>
      <c r="H54" s="420"/>
      <c r="I54" s="420"/>
      <c r="J54" s="420"/>
    </row>
    <row r="55" spans="1:10" x14ac:dyDescent="0.25">
      <c r="A55" s="430" t="s">
        <v>133</v>
      </c>
      <c r="B55" s="423" t="s">
        <v>134</v>
      </c>
      <c r="C55" s="411" t="s">
        <v>190</v>
      </c>
      <c r="D55" s="430" t="s">
        <v>136</v>
      </c>
      <c r="E55" s="430" t="s">
        <v>191</v>
      </c>
      <c r="F55" s="96" t="s">
        <v>138</v>
      </c>
      <c r="G55" s="96" t="s">
        <v>139</v>
      </c>
      <c r="H55" s="430" t="s">
        <v>140</v>
      </c>
      <c r="I55" s="430"/>
      <c r="J55" s="430" t="s">
        <v>141</v>
      </c>
    </row>
    <row r="56" spans="1:10" x14ac:dyDescent="0.25">
      <c r="A56" s="430"/>
      <c r="B56" s="424"/>
      <c r="C56" s="411"/>
      <c r="D56" s="430"/>
      <c r="E56" s="430"/>
      <c r="F56" s="108">
        <v>0.01</v>
      </c>
      <c r="G56" s="96" t="s">
        <v>192</v>
      </c>
      <c r="H56" s="96" t="s">
        <v>81</v>
      </c>
      <c r="I56" s="96" t="s">
        <v>142</v>
      </c>
      <c r="J56" s="430"/>
    </row>
    <row r="57" spans="1:10" ht="105" x14ac:dyDescent="0.25">
      <c r="A57" s="101" t="s">
        <v>231</v>
      </c>
      <c r="B57" s="101" t="s">
        <v>232</v>
      </c>
      <c r="C57" s="97" t="s">
        <v>233</v>
      </c>
      <c r="D57" s="100" t="s">
        <v>234</v>
      </c>
      <c r="E57" s="100" t="s">
        <v>235</v>
      </c>
      <c r="F57" s="101"/>
      <c r="G57" s="101"/>
      <c r="H57" s="101"/>
      <c r="I57" s="101"/>
      <c r="J57" s="101"/>
    </row>
    <row r="58" spans="1:10" ht="33.75" x14ac:dyDescent="0.25">
      <c r="A58" s="420" t="s">
        <v>236</v>
      </c>
      <c r="B58" s="420"/>
      <c r="C58" s="420"/>
      <c r="D58" s="420"/>
      <c r="E58" s="420"/>
      <c r="F58" s="420"/>
      <c r="G58" s="420"/>
      <c r="H58" s="420"/>
      <c r="I58" s="420"/>
      <c r="J58" s="420"/>
    </row>
    <row r="59" spans="1:10" x14ac:dyDescent="0.25">
      <c r="A59" s="430" t="s">
        <v>133</v>
      </c>
      <c r="B59" s="423" t="s">
        <v>134</v>
      </c>
      <c r="C59" s="411" t="s">
        <v>190</v>
      </c>
      <c r="D59" s="430" t="s">
        <v>136</v>
      </c>
      <c r="E59" s="430" t="s">
        <v>191</v>
      </c>
      <c r="F59" s="96" t="s">
        <v>138</v>
      </c>
      <c r="G59" s="96" t="s">
        <v>139</v>
      </c>
      <c r="H59" s="430" t="s">
        <v>140</v>
      </c>
      <c r="I59" s="430"/>
      <c r="J59" s="430" t="s">
        <v>141</v>
      </c>
    </row>
    <row r="60" spans="1:10" x14ac:dyDescent="0.25">
      <c r="A60" s="430"/>
      <c r="B60" s="424"/>
      <c r="C60" s="411"/>
      <c r="D60" s="430"/>
      <c r="E60" s="430"/>
      <c r="F60" s="108">
        <v>0.01</v>
      </c>
      <c r="G60" s="96" t="s">
        <v>192</v>
      </c>
      <c r="H60" s="96" t="s">
        <v>81</v>
      </c>
      <c r="I60" s="96" t="s">
        <v>142</v>
      </c>
      <c r="J60" s="430"/>
    </row>
    <row r="61" spans="1:10" ht="105" x14ac:dyDescent="0.25">
      <c r="A61" s="101" t="s">
        <v>237</v>
      </c>
      <c r="B61" s="101" t="s">
        <v>238</v>
      </c>
      <c r="C61" s="97" t="s">
        <v>239</v>
      </c>
      <c r="D61" s="100" t="s">
        <v>540</v>
      </c>
      <c r="E61" s="100" t="s">
        <v>240</v>
      </c>
      <c r="F61" s="101"/>
      <c r="G61" s="101"/>
      <c r="H61" s="101"/>
      <c r="I61" s="101"/>
      <c r="J61" s="101"/>
    </row>
    <row r="62" spans="1:10" ht="33.75" x14ac:dyDescent="0.25">
      <c r="A62" s="417" t="s">
        <v>241</v>
      </c>
      <c r="B62" s="417"/>
      <c r="C62" s="417"/>
      <c r="D62" s="417"/>
      <c r="E62" s="417"/>
      <c r="F62" s="417"/>
      <c r="G62" s="417"/>
      <c r="H62" s="417"/>
      <c r="I62" s="417"/>
      <c r="J62" s="417"/>
    </row>
    <row r="63" spans="1:10" x14ac:dyDescent="0.25">
      <c r="A63" s="430" t="s">
        <v>133</v>
      </c>
      <c r="B63" s="423" t="s">
        <v>134</v>
      </c>
      <c r="C63" s="411" t="s">
        <v>190</v>
      </c>
      <c r="D63" s="430" t="s">
        <v>136</v>
      </c>
      <c r="E63" s="430" t="s">
        <v>191</v>
      </c>
      <c r="F63" s="96" t="s">
        <v>138</v>
      </c>
      <c r="G63" s="96" t="s">
        <v>139</v>
      </c>
      <c r="H63" s="430" t="s">
        <v>140</v>
      </c>
      <c r="I63" s="430"/>
      <c r="J63" s="430" t="s">
        <v>141</v>
      </c>
    </row>
    <row r="64" spans="1:10" x14ac:dyDescent="0.25">
      <c r="A64" s="430"/>
      <c r="B64" s="424"/>
      <c r="C64" s="411"/>
      <c r="D64" s="430"/>
      <c r="E64" s="430"/>
      <c r="F64" s="107">
        <v>0.02</v>
      </c>
      <c r="G64" s="96" t="s">
        <v>192</v>
      </c>
      <c r="H64" s="96" t="s">
        <v>81</v>
      </c>
      <c r="I64" s="96" t="s">
        <v>142</v>
      </c>
      <c r="J64" s="430"/>
    </row>
    <row r="65" spans="1:11" ht="147" x14ac:dyDescent="0.25">
      <c r="A65" s="101" t="s">
        <v>242</v>
      </c>
      <c r="B65" s="101" t="s">
        <v>243</v>
      </c>
      <c r="C65" s="109" t="s">
        <v>244</v>
      </c>
      <c r="D65" s="100" t="s">
        <v>541</v>
      </c>
      <c r="E65" s="100" t="s">
        <v>245</v>
      </c>
      <c r="F65" s="101"/>
      <c r="G65" s="101"/>
      <c r="H65" s="101"/>
      <c r="I65" s="101"/>
      <c r="J65" s="101"/>
    </row>
    <row r="66" spans="1:11" ht="33.75" x14ac:dyDescent="0.25">
      <c r="A66" s="417" t="s">
        <v>246</v>
      </c>
      <c r="B66" s="417"/>
      <c r="C66" s="417"/>
      <c r="D66" s="417"/>
      <c r="E66" s="417"/>
      <c r="F66" s="417"/>
      <c r="G66" s="417"/>
      <c r="H66" s="417"/>
      <c r="I66" s="417"/>
      <c r="J66" s="417"/>
    </row>
    <row r="67" spans="1:11" x14ac:dyDescent="0.25">
      <c r="A67" s="430" t="s">
        <v>133</v>
      </c>
      <c r="B67" s="423" t="s">
        <v>134</v>
      </c>
      <c r="C67" s="411" t="s">
        <v>190</v>
      </c>
      <c r="D67" s="430" t="s">
        <v>136</v>
      </c>
      <c r="E67" s="430" t="s">
        <v>191</v>
      </c>
      <c r="F67" s="96" t="s">
        <v>138</v>
      </c>
      <c r="G67" s="96" t="s">
        <v>139</v>
      </c>
      <c r="H67" s="430" t="s">
        <v>140</v>
      </c>
      <c r="I67" s="430"/>
      <c r="J67" s="430" t="s">
        <v>141</v>
      </c>
    </row>
    <row r="68" spans="1:11" x14ac:dyDescent="0.25">
      <c r="A68" s="430"/>
      <c r="B68" s="424"/>
      <c r="C68" s="411"/>
      <c r="D68" s="430"/>
      <c r="E68" s="430"/>
      <c r="F68" s="107">
        <v>0.01</v>
      </c>
      <c r="G68" s="96" t="s">
        <v>192</v>
      </c>
      <c r="H68" s="96" t="s">
        <v>81</v>
      </c>
      <c r="I68" s="96" t="s">
        <v>142</v>
      </c>
      <c r="J68" s="430"/>
    </row>
    <row r="69" spans="1:11" ht="105" x14ac:dyDescent="0.25">
      <c r="A69" s="100" t="s">
        <v>247</v>
      </c>
      <c r="B69" s="100" t="s">
        <v>248</v>
      </c>
      <c r="C69" s="97" t="s">
        <v>249</v>
      </c>
      <c r="D69" s="100" t="s">
        <v>542</v>
      </c>
      <c r="E69" s="100" t="s">
        <v>250</v>
      </c>
      <c r="F69" s="101"/>
      <c r="G69" s="101"/>
      <c r="H69" s="101"/>
      <c r="I69" s="101"/>
      <c r="J69" s="101"/>
    </row>
    <row r="70" spans="1:11" ht="28.5" x14ac:dyDescent="0.25">
      <c r="A70" s="413" t="s">
        <v>251</v>
      </c>
      <c r="B70" s="413"/>
      <c r="C70" s="413"/>
      <c r="D70" s="413"/>
      <c r="E70" s="413"/>
      <c r="F70" s="413"/>
      <c r="G70" s="413"/>
      <c r="H70" s="413"/>
      <c r="I70" s="413"/>
      <c r="J70" s="413"/>
      <c r="K70" s="92"/>
    </row>
    <row r="71" spans="1:11" ht="33" customHeight="1" x14ac:dyDescent="0.25">
      <c r="A71" s="427" t="s">
        <v>252</v>
      </c>
      <c r="B71" s="428"/>
      <c r="C71" s="428"/>
      <c r="D71" s="428"/>
      <c r="E71" s="428"/>
      <c r="F71" s="428"/>
      <c r="G71" s="428"/>
      <c r="H71" s="428"/>
      <c r="I71" s="428"/>
      <c r="J71" s="429"/>
    </row>
    <row r="72" spans="1:11" ht="28.5" x14ac:dyDescent="0.25">
      <c r="A72" s="413" t="s">
        <v>253</v>
      </c>
      <c r="B72" s="413"/>
      <c r="C72" s="413"/>
      <c r="D72" s="413"/>
      <c r="E72" s="413"/>
      <c r="F72" s="413"/>
      <c r="G72" s="413"/>
      <c r="H72" s="413"/>
      <c r="I72" s="413"/>
      <c r="J72" s="413"/>
    </row>
    <row r="73" spans="1:11" x14ac:dyDescent="0.25">
      <c r="A73" s="430" t="s">
        <v>133</v>
      </c>
      <c r="B73" s="423" t="s">
        <v>134</v>
      </c>
      <c r="C73" s="411" t="s">
        <v>190</v>
      </c>
      <c r="D73" s="430" t="s">
        <v>136</v>
      </c>
      <c r="E73" s="430" t="s">
        <v>191</v>
      </c>
      <c r="F73" s="96" t="s">
        <v>138</v>
      </c>
      <c r="G73" s="96" t="s">
        <v>139</v>
      </c>
      <c r="H73" s="430" t="s">
        <v>140</v>
      </c>
      <c r="I73" s="430"/>
      <c r="J73" s="430" t="s">
        <v>141</v>
      </c>
    </row>
    <row r="74" spans="1:11" x14ac:dyDescent="0.25">
      <c r="A74" s="430"/>
      <c r="B74" s="424"/>
      <c r="C74" s="411"/>
      <c r="D74" s="430"/>
      <c r="E74" s="430"/>
      <c r="F74" s="107">
        <v>0.01</v>
      </c>
      <c r="G74" s="96" t="s">
        <v>192</v>
      </c>
      <c r="H74" s="96" t="s">
        <v>81</v>
      </c>
      <c r="I74" s="96" t="s">
        <v>142</v>
      </c>
      <c r="J74" s="430"/>
    </row>
    <row r="75" spans="1:11" ht="165" x14ac:dyDescent="0.25">
      <c r="A75" s="101" t="s">
        <v>254</v>
      </c>
      <c r="B75" s="101" t="s">
        <v>255</v>
      </c>
      <c r="C75" s="97" t="s">
        <v>256</v>
      </c>
      <c r="D75" s="100" t="s">
        <v>543</v>
      </c>
      <c r="E75" s="100" t="s">
        <v>560</v>
      </c>
      <c r="F75" s="101"/>
      <c r="G75" s="101"/>
      <c r="H75" s="101"/>
      <c r="I75" s="101"/>
      <c r="J75" s="101"/>
    </row>
    <row r="76" spans="1:11" ht="135" x14ac:dyDescent="0.25">
      <c r="A76" s="101" t="s">
        <v>257</v>
      </c>
      <c r="B76" s="101" t="s">
        <v>258</v>
      </c>
      <c r="C76" s="97" t="s">
        <v>259</v>
      </c>
      <c r="D76" s="100" t="s">
        <v>544</v>
      </c>
      <c r="E76" s="100" t="s">
        <v>260</v>
      </c>
      <c r="F76" s="101"/>
      <c r="G76" s="101"/>
      <c r="H76" s="101"/>
      <c r="I76" s="101"/>
      <c r="J76" s="101"/>
    </row>
    <row r="77" spans="1:11" ht="75" x14ac:dyDescent="0.25">
      <c r="A77" s="100" t="s">
        <v>261</v>
      </c>
      <c r="B77" s="100" t="s">
        <v>262</v>
      </c>
      <c r="C77" s="97" t="s">
        <v>263</v>
      </c>
      <c r="D77" s="100" t="s">
        <v>264</v>
      </c>
      <c r="E77" s="100" t="s">
        <v>265</v>
      </c>
      <c r="F77" s="101"/>
      <c r="G77" s="101"/>
      <c r="H77" s="101"/>
      <c r="I77" s="101"/>
      <c r="J77" s="101"/>
    </row>
    <row r="78" spans="1:11" ht="165" x14ac:dyDescent="0.25">
      <c r="A78" s="101" t="s">
        <v>266</v>
      </c>
      <c r="B78" s="101" t="s">
        <v>267</v>
      </c>
      <c r="C78" s="97" t="s">
        <v>268</v>
      </c>
      <c r="D78" s="100" t="s">
        <v>545</v>
      </c>
      <c r="E78" s="100" t="s">
        <v>269</v>
      </c>
      <c r="F78" s="101"/>
      <c r="G78" s="101"/>
      <c r="H78" s="101"/>
      <c r="I78" s="101"/>
      <c r="J78" s="101"/>
    </row>
    <row r="79" spans="1:11" ht="75" x14ac:dyDescent="0.25">
      <c r="A79" s="110" t="s">
        <v>270</v>
      </c>
      <c r="B79" s="110" t="s">
        <v>271</v>
      </c>
      <c r="C79" s="97" t="s">
        <v>272</v>
      </c>
      <c r="D79" s="111" t="s">
        <v>546</v>
      </c>
      <c r="E79" s="101" t="s">
        <v>273</v>
      </c>
      <c r="F79" s="101"/>
      <c r="G79" s="101"/>
      <c r="H79" s="101"/>
      <c r="I79" s="101"/>
      <c r="J79" s="101"/>
    </row>
    <row r="80" spans="1:11" ht="195" x14ac:dyDescent="0.25">
      <c r="A80" s="110" t="s">
        <v>274</v>
      </c>
      <c r="B80" s="110" t="s">
        <v>275</v>
      </c>
      <c r="C80" s="97" t="s">
        <v>276</v>
      </c>
      <c r="D80" s="100" t="s">
        <v>547</v>
      </c>
      <c r="E80" s="103" t="s">
        <v>277</v>
      </c>
      <c r="F80" s="101"/>
      <c r="G80" s="101"/>
      <c r="H80" s="101"/>
      <c r="I80" s="101"/>
      <c r="J80" s="101"/>
    </row>
    <row r="81" spans="1:10" ht="135" x14ac:dyDescent="0.25">
      <c r="A81" s="110" t="s">
        <v>278</v>
      </c>
      <c r="B81" s="110" t="s">
        <v>279</v>
      </c>
      <c r="C81" s="97" t="s">
        <v>280</v>
      </c>
      <c r="D81" s="100" t="s">
        <v>548</v>
      </c>
      <c r="E81" s="103" t="s">
        <v>281</v>
      </c>
      <c r="F81" s="112"/>
      <c r="G81" s="112"/>
      <c r="H81" s="101"/>
      <c r="I81" s="101"/>
      <c r="J81" s="101"/>
    </row>
    <row r="82" spans="1:10" ht="90" x14ac:dyDescent="0.25">
      <c r="A82" s="110" t="s">
        <v>282</v>
      </c>
      <c r="B82" s="110" t="s">
        <v>283</v>
      </c>
      <c r="C82" s="97" t="s">
        <v>284</v>
      </c>
      <c r="D82" s="103" t="s">
        <v>549</v>
      </c>
      <c r="E82" s="103" t="s">
        <v>285</v>
      </c>
      <c r="F82" s="101"/>
      <c r="G82" s="101"/>
      <c r="H82" s="101"/>
      <c r="I82" s="101"/>
      <c r="J82" s="101"/>
    </row>
    <row r="83" spans="1:10" ht="75" x14ac:dyDescent="0.25">
      <c r="A83" s="110" t="s">
        <v>286</v>
      </c>
      <c r="B83" s="110" t="s">
        <v>287</v>
      </c>
      <c r="C83" s="97" t="s">
        <v>288</v>
      </c>
      <c r="D83" s="100" t="s">
        <v>289</v>
      </c>
      <c r="E83" s="103" t="s">
        <v>290</v>
      </c>
      <c r="F83" s="112"/>
      <c r="G83" s="112"/>
      <c r="H83" s="101"/>
      <c r="I83" s="101"/>
      <c r="J83" s="101"/>
    </row>
    <row r="84" spans="1:10" ht="33.75" x14ac:dyDescent="0.25">
      <c r="A84" s="426" t="s">
        <v>291</v>
      </c>
      <c r="B84" s="426"/>
      <c r="C84" s="426"/>
      <c r="D84" s="426"/>
      <c r="E84" s="426"/>
      <c r="F84" s="426"/>
      <c r="G84" s="426"/>
      <c r="H84" s="426"/>
      <c r="I84" s="426"/>
      <c r="J84" s="426"/>
    </row>
    <row r="85" spans="1:10" x14ac:dyDescent="0.25">
      <c r="A85" s="421" t="s">
        <v>133</v>
      </c>
      <c r="B85" s="423" t="s">
        <v>134</v>
      </c>
      <c r="C85" s="425" t="s">
        <v>135</v>
      </c>
      <c r="D85" s="421" t="s">
        <v>136</v>
      </c>
      <c r="E85" s="421" t="s">
        <v>191</v>
      </c>
      <c r="F85" s="113" t="s">
        <v>138</v>
      </c>
      <c r="G85" s="113" t="s">
        <v>139</v>
      </c>
      <c r="H85" s="421" t="s">
        <v>140</v>
      </c>
      <c r="I85" s="421"/>
      <c r="J85" s="421" t="s">
        <v>141</v>
      </c>
    </row>
    <row r="86" spans="1:10" x14ac:dyDescent="0.25">
      <c r="A86" s="421"/>
      <c r="B86" s="424"/>
      <c r="C86" s="425"/>
      <c r="D86" s="421"/>
      <c r="E86" s="421"/>
      <c r="F86" s="107">
        <v>0.02</v>
      </c>
      <c r="G86" s="113" t="s">
        <v>192</v>
      </c>
      <c r="H86" s="113" t="s">
        <v>81</v>
      </c>
      <c r="I86" s="113" t="s">
        <v>142</v>
      </c>
      <c r="J86" s="421"/>
    </row>
    <row r="87" spans="1:10" ht="255" x14ac:dyDescent="0.25">
      <c r="A87" s="110" t="s">
        <v>292</v>
      </c>
      <c r="B87" s="110" t="s">
        <v>293</v>
      </c>
      <c r="C87" s="97" t="s">
        <v>294</v>
      </c>
      <c r="D87" s="103" t="s">
        <v>295</v>
      </c>
      <c r="E87" s="103" t="s">
        <v>296</v>
      </c>
      <c r="F87" s="101"/>
      <c r="G87" s="101"/>
      <c r="H87" s="101"/>
      <c r="I87" s="101"/>
      <c r="J87" s="101"/>
    </row>
    <row r="88" spans="1:10" ht="270" x14ac:dyDescent="0.25">
      <c r="A88" s="101" t="s">
        <v>297</v>
      </c>
      <c r="B88" s="101" t="s">
        <v>298</v>
      </c>
      <c r="C88" s="114" t="s">
        <v>299</v>
      </c>
      <c r="D88" s="100" t="s">
        <v>300</v>
      </c>
      <c r="E88" s="100" t="s">
        <v>301</v>
      </c>
      <c r="F88" s="101"/>
      <c r="G88" s="101"/>
      <c r="H88" s="101"/>
      <c r="I88" s="101"/>
      <c r="J88" s="101"/>
    </row>
    <row r="89" spans="1:10" x14ac:dyDescent="0.25">
      <c r="A89" s="421" t="s">
        <v>133</v>
      </c>
      <c r="B89" s="423" t="s">
        <v>134</v>
      </c>
      <c r="C89" s="425" t="s">
        <v>135</v>
      </c>
      <c r="D89" s="421" t="s">
        <v>136</v>
      </c>
      <c r="E89" s="421" t="s">
        <v>191</v>
      </c>
      <c r="F89" s="113" t="s">
        <v>138</v>
      </c>
      <c r="G89" s="113" t="s">
        <v>139</v>
      </c>
      <c r="H89" s="421" t="s">
        <v>140</v>
      </c>
      <c r="I89" s="421"/>
      <c r="J89" s="421" t="s">
        <v>141</v>
      </c>
    </row>
    <row r="90" spans="1:10" x14ac:dyDescent="0.25">
      <c r="A90" s="421"/>
      <c r="B90" s="424"/>
      <c r="C90" s="425"/>
      <c r="D90" s="421"/>
      <c r="E90" s="421"/>
      <c r="F90" s="107">
        <v>0.01</v>
      </c>
      <c r="G90" s="113" t="s">
        <v>192</v>
      </c>
      <c r="H90" s="113" t="s">
        <v>81</v>
      </c>
      <c r="I90" s="113" t="s">
        <v>142</v>
      </c>
      <c r="J90" s="421"/>
    </row>
    <row r="91" spans="1:10" ht="120" x14ac:dyDescent="0.25">
      <c r="A91" s="110" t="s">
        <v>302</v>
      </c>
      <c r="B91" s="110" t="s">
        <v>303</v>
      </c>
      <c r="C91" s="114" t="s">
        <v>304</v>
      </c>
      <c r="D91" s="103" t="s">
        <v>566</v>
      </c>
      <c r="E91" s="103" t="s">
        <v>305</v>
      </c>
      <c r="F91" s="101"/>
      <c r="G91" s="101"/>
      <c r="H91" s="101"/>
      <c r="I91" s="101"/>
      <c r="J91" s="101"/>
    </row>
    <row r="92" spans="1:10" ht="33.75" x14ac:dyDescent="0.25">
      <c r="A92" s="422" t="s">
        <v>306</v>
      </c>
      <c r="B92" s="422"/>
      <c r="C92" s="422"/>
      <c r="D92" s="422"/>
      <c r="E92" s="422"/>
      <c r="F92" s="422"/>
      <c r="G92" s="422"/>
      <c r="H92" s="422"/>
      <c r="I92" s="422"/>
      <c r="J92" s="422"/>
    </row>
    <row r="93" spans="1:10" x14ac:dyDescent="0.25">
      <c r="A93" s="408" t="s">
        <v>133</v>
      </c>
      <c r="B93" s="409" t="s">
        <v>134</v>
      </c>
      <c r="C93" s="411" t="s">
        <v>135</v>
      </c>
      <c r="D93" s="412" t="s">
        <v>136</v>
      </c>
      <c r="E93" s="412" t="s">
        <v>191</v>
      </c>
      <c r="F93" s="101" t="s">
        <v>138</v>
      </c>
      <c r="G93" s="101" t="s">
        <v>139</v>
      </c>
      <c r="H93" s="407" t="s">
        <v>140</v>
      </c>
      <c r="I93" s="407"/>
      <c r="J93" s="407" t="s">
        <v>141</v>
      </c>
    </row>
    <row r="94" spans="1:10" x14ac:dyDescent="0.25">
      <c r="A94" s="408"/>
      <c r="B94" s="410"/>
      <c r="C94" s="411"/>
      <c r="D94" s="412"/>
      <c r="E94" s="412"/>
      <c r="F94" s="112">
        <v>0.01</v>
      </c>
      <c r="G94" s="112">
        <v>0</v>
      </c>
      <c r="H94" s="101" t="s">
        <v>81</v>
      </c>
      <c r="I94" s="101" t="s">
        <v>142</v>
      </c>
      <c r="J94" s="407"/>
    </row>
    <row r="95" spans="1:10" ht="120" x14ac:dyDescent="0.25">
      <c r="A95" s="110" t="s">
        <v>307</v>
      </c>
      <c r="B95" s="110" t="s">
        <v>308</v>
      </c>
      <c r="C95" s="97" t="s">
        <v>309</v>
      </c>
      <c r="D95" s="103" t="s">
        <v>550</v>
      </c>
      <c r="E95" s="103" t="s">
        <v>310</v>
      </c>
      <c r="F95" s="112"/>
      <c r="G95" s="112"/>
      <c r="H95" s="101"/>
      <c r="I95" s="101"/>
      <c r="J95" s="101"/>
    </row>
    <row r="96" spans="1:10" x14ac:dyDescent="0.25">
      <c r="A96" s="408" t="s">
        <v>311</v>
      </c>
      <c r="B96" s="409" t="s">
        <v>134</v>
      </c>
      <c r="C96" s="411" t="s">
        <v>135</v>
      </c>
      <c r="D96" s="412" t="s">
        <v>136</v>
      </c>
      <c r="E96" s="412" t="s">
        <v>191</v>
      </c>
      <c r="F96" s="112" t="s">
        <v>138</v>
      </c>
      <c r="G96" s="112" t="s">
        <v>139</v>
      </c>
      <c r="H96" s="407" t="s">
        <v>140</v>
      </c>
      <c r="I96" s="407"/>
      <c r="J96" s="407" t="s">
        <v>141</v>
      </c>
    </row>
    <row r="97" spans="1:10" x14ac:dyDescent="0.25">
      <c r="A97" s="408"/>
      <c r="B97" s="410"/>
      <c r="C97" s="411"/>
      <c r="D97" s="412"/>
      <c r="E97" s="412"/>
      <c r="F97" s="112">
        <v>0.01</v>
      </c>
      <c r="G97" s="112">
        <v>0</v>
      </c>
      <c r="H97" s="101" t="s">
        <v>81</v>
      </c>
      <c r="I97" s="101" t="s">
        <v>142</v>
      </c>
      <c r="J97" s="407"/>
    </row>
    <row r="98" spans="1:10" ht="90" x14ac:dyDescent="0.25">
      <c r="A98" s="110" t="s">
        <v>312</v>
      </c>
      <c r="B98" s="110" t="s">
        <v>313</v>
      </c>
      <c r="C98" s="97" t="s">
        <v>314</v>
      </c>
      <c r="D98" s="103" t="s">
        <v>551</v>
      </c>
      <c r="E98" s="103" t="s">
        <v>315</v>
      </c>
      <c r="F98" s="112"/>
      <c r="G98" s="112"/>
      <c r="H98" s="101"/>
      <c r="I98" s="101"/>
      <c r="J98" s="101"/>
    </row>
    <row r="99" spans="1:10" x14ac:dyDescent="0.25">
      <c r="A99" s="408" t="s">
        <v>311</v>
      </c>
      <c r="B99" s="409" t="s">
        <v>134</v>
      </c>
      <c r="C99" s="411" t="s">
        <v>135</v>
      </c>
      <c r="D99" s="412" t="s">
        <v>136</v>
      </c>
      <c r="E99" s="412" t="s">
        <v>191</v>
      </c>
      <c r="F99" s="112" t="s">
        <v>138</v>
      </c>
      <c r="G99" s="112" t="s">
        <v>139</v>
      </c>
      <c r="H99" s="407" t="s">
        <v>140</v>
      </c>
      <c r="I99" s="407"/>
      <c r="J99" s="407" t="s">
        <v>141</v>
      </c>
    </row>
    <row r="100" spans="1:10" x14ac:dyDescent="0.25">
      <c r="A100" s="408"/>
      <c r="B100" s="410"/>
      <c r="C100" s="411"/>
      <c r="D100" s="412"/>
      <c r="E100" s="412"/>
      <c r="F100" s="112">
        <v>0.01</v>
      </c>
      <c r="G100" s="112">
        <v>0</v>
      </c>
      <c r="H100" s="101" t="s">
        <v>81</v>
      </c>
      <c r="I100" s="101" t="s">
        <v>142</v>
      </c>
      <c r="J100" s="407"/>
    </row>
    <row r="101" spans="1:10" ht="105" x14ac:dyDescent="0.25">
      <c r="A101" s="110" t="s">
        <v>316</v>
      </c>
      <c r="B101" s="110" t="s">
        <v>317</v>
      </c>
      <c r="C101" s="97" t="s">
        <v>318</v>
      </c>
      <c r="D101" s="103" t="s">
        <v>552</v>
      </c>
      <c r="E101" s="103" t="s">
        <v>319</v>
      </c>
      <c r="F101" s="112"/>
      <c r="G101" s="112"/>
      <c r="H101" s="101"/>
      <c r="I101" s="101"/>
      <c r="J101" s="101"/>
    </row>
    <row r="102" spans="1:10" x14ac:dyDescent="0.25">
      <c r="A102" s="408" t="s">
        <v>311</v>
      </c>
      <c r="B102" s="409" t="s">
        <v>134</v>
      </c>
      <c r="C102" s="411" t="s">
        <v>135</v>
      </c>
      <c r="D102" s="412" t="s">
        <v>136</v>
      </c>
      <c r="E102" s="412" t="s">
        <v>191</v>
      </c>
      <c r="F102" s="112" t="s">
        <v>138</v>
      </c>
      <c r="G102" s="112" t="s">
        <v>139</v>
      </c>
      <c r="H102" s="407" t="s">
        <v>140</v>
      </c>
      <c r="I102" s="407"/>
      <c r="J102" s="407" t="s">
        <v>141</v>
      </c>
    </row>
    <row r="103" spans="1:10" x14ac:dyDescent="0.25">
      <c r="A103" s="408"/>
      <c r="B103" s="410"/>
      <c r="C103" s="411"/>
      <c r="D103" s="412"/>
      <c r="E103" s="412"/>
      <c r="F103" s="112">
        <v>0.01</v>
      </c>
      <c r="G103" s="112">
        <v>0</v>
      </c>
      <c r="H103" s="101" t="s">
        <v>81</v>
      </c>
      <c r="I103" s="101" t="s">
        <v>142</v>
      </c>
      <c r="J103" s="407"/>
    </row>
    <row r="104" spans="1:10" ht="90" x14ac:dyDescent="0.25">
      <c r="A104" s="110" t="s">
        <v>320</v>
      </c>
      <c r="B104" s="110" t="s">
        <v>321</v>
      </c>
      <c r="C104" s="97" t="s">
        <v>322</v>
      </c>
      <c r="D104" s="103" t="s">
        <v>553</v>
      </c>
      <c r="E104" s="103" t="s">
        <v>323</v>
      </c>
      <c r="F104" s="101"/>
      <c r="G104" s="101"/>
      <c r="H104" s="101"/>
      <c r="I104" s="101"/>
      <c r="J104" s="101"/>
    </row>
    <row r="105" spans="1:10" x14ac:dyDescent="0.25">
      <c r="A105" s="408" t="s">
        <v>311</v>
      </c>
      <c r="B105" s="409" t="s">
        <v>134</v>
      </c>
      <c r="C105" s="411" t="s">
        <v>135</v>
      </c>
      <c r="D105" s="412" t="s">
        <v>136</v>
      </c>
      <c r="E105" s="412" t="s">
        <v>191</v>
      </c>
      <c r="F105" s="112" t="s">
        <v>138</v>
      </c>
      <c r="G105" s="112" t="s">
        <v>139</v>
      </c>
      <c r="H105" s="407" t="s">
        <v>140</v>
      </c>
      <c r="I105" s="407"/>
      <c r="J105" s="407" t="s">
        <v>141</v>
      </c>
    </row>
    <row r="106" spans="1:10" x14ac:dyDescent="0.25">
      <c r="A106" s="408"/>
      <c r="B106" s="410"/>
      <c r="C106" s="411"/>
      <c r="D106" s="412"/>
      <c r="E106" s="412"/>
      <c r="F106" s="112">
        <v>0.01</v>
      </c>
      <c r="G106" s="112">
        <v>0</v>
      </c>
      <c r="H106" s="101" t="s">
        <v>81</v>
      </c>
      <c r="I106" s="101" t="s">
        <v>142</v>
      </c>
      <c r="J106" s="407"/>
    </row>
    <row r="107" spans="1:10" ht="105" x14ac:dyDescent="0.25">
      <c r="A107" s="110" t="s">
        <v>324</v>
      </c>
      <c r="B107" s="110" t="s">
        <v>325</v>
      </c>
      <c r="C107" s="97" t="s">
        <v>326</v>
      </c>
      <c r="D107" s="103" t="s">
        <v>554</v>
      </c>
      <c r="E107" s="103" t="s">
        <v>327</v>
      </c>
      <c r="F107" s="112"/>
      <c r="G107" s="112"/>
      <c r="H107" s="101"/>
      <c r="I107" s="101"/>
      <c r="J107" s="101"/>
    </row>
    <row r="108" spans="1:10" x14ac:dyDescent="0.25">
      <c r="A108" s="408" t="s">
        <v>311</v>
      </c>
      <c r="B108" s="409" t="s">
        <v>134</v>
      </c>
      <c r="C108" s="411" t="s">
        <v>135</v>
      </c>
      <c r="D108" s="412" t="s">
        <v>136</v>
      </c>
      <c r="E108" s="412" t="s">
        <v>191</v>
      </c>
      <c r="F108" s="112" t="s">
        <v>138</v>
      </c>
      <c r="G108" s="112" t="s">
        <v>139</v>
      </c>
      <c r="H108" s="407" t="s">
        <v>140</v>
      </c>
      <c r="I108" s="407"/>
      <c r="J108" s="407" t="s">
        <v>141</v>
      </c>
    </row>
    <row r="109" spans="1:10" x14ac:dyDescent="0.25">
      <c r="A109" s="408"/>
      <c r="B109" s="410"/>
      <c r="C109" s="411"/>
      <c r="D109" s="412"/>
      <c r="E109" s="412"/>
      <c r="F109" s="112">
        <v>0.01</v>
      </c>
      <c r="G109" s="112">
        <v>0</v>
      </c>
      <c r="H109" s="101" t="s">
        <v>81</v>
      </c>
      <c r="I109" s="101" t="s">
        <v>142</v>
      </c>
      <c r="J109" s="407"/>
    </row>
    <row r="110" spans="1:10" ht="90" x14ac:dyDescent="0.25">
      <c r="A110" s="110" t="s">
        <v>328</v>
      </c>
      <c r="B110" s="110" t="s">
        <v>329</v>
      </c>
      <c r="C110" s="97" t="s">
        <v>330</v>
      </c>
      <c r="D110" s="103" t="s">
        <v>555</v>
      </c>
      <c r="E110" s="103" t="s">
        <v>331</v>
      </c>
      <c r="F110" s="112"/>
      <c r="G110" s="112"/>
      <c r="H110" s="101"/>
      <c r="I110" s="101"/>
      <c r="J110" s="101"/>
    </row>
    <row r="111" spans="1:10" ht="33" customHeight="1" x14ac:dyDescent="0.25">
      <c r="A111" s="414" t="s">
        <v>332</v>
      </c>
      <c r="B111" s="415"/>
      <c r="C111" s="415"/>
      <c r="D111" s="415"/>
      <c r="E111" s="415"/>
      <c r="F111" s="415"/>
      <c r="G111" s="415"/>
      <c r="H111" s="415"/>
      <c r="I111" s="415"/>
      <c r="J111" s="416"/>
    </row>
    <row r="112" spans="1:10" ht="33.75" x14ac:dyDescent="0.25">
      <c r="A112" s="417" t="s">
        <v>333</v>
      </c>
      <c r="B112" s="417"/>
      <c r="C112" s="417"/>
      <c r="D112" s="417"/>
      <c r="E112" s="417"/>
      <c r="F112" s="417"/>
      <c r="G112" s="417"/>
      <c r="H112" s="417"/>
      <c r="I112" s="417"/>
      <c r="J112" s="417"/>
    </row>
    <row r="113" spans="1:10" x14ac:dyDescent="0.25">
      <c r="A113" s="408" t="s">
        <v>311</v>
      </c>
      <c r="B113" s="409" t="s">
        <v>134</v>
      </c>
      <c r="C113" s="411" t="s">
        <v>135</v>
      </c>
      <c r="D113" s="412" t="s">
        <v>136</v>
      </c>
      <c r="E113" s="412" t="s">
        <v>191</v>
      </c>
      <c r="F113" s="112" t="s">
        <v>138</v>
      </c>
      <c r="G113" s="112" t="s">
        <v>139</v>
      </c>
      <c r="H113" s="407" t="s">
        <v>140</v>
      </c>
      <c r="I113" s="407"/>
      <c r="J113" s="407" t="s">
        <v>141</v>
      </c>
    </row>
    <row r="114" spans="1:10" x14ac:dyDescent="0.25">
      <c r="A114" s="408"/>
      <c r="B114" s="410"/>
      <c r="C114" s="411"/>
      <c r="D114" s="412"/>
      <c r="E114" s="412"/>
      <c r="F114" s="112">
        <v>0.04</v>
      </c>
      <c r="G114" s="112">
        <v>0</v>
      </c>
      <c r="H114" s="101" t="s">
        <v>81</v>
      </c>
      <c r="I114" s="101" t="s">
        <v>142</v>
      </c>
      <c r="J114" s="407"/>
    </row>
    <row r="115" spans="1:10" ht="150" x14ac:dyDescent="0.25">
      <c r="A115" s="101" t="s">
        <v>334</v>
      </c>
      <c r="B115" s="101" t="s">
        <v>335</v>
      </c>
      <c r="C115" s="97" t="s">
        <v>336</v>
      </c>
      <c r="D115" s="100" t="s">
        <v>337</v>
      </c>
      <c r="E115" s="100" t="s">
        <v>338</v>
      </c>
      <c r="F115" s="101"/>
      <c r="G115" s="101"/>
      <c r="H115" s="101"/>
      <c r="I115" s="101"/>
      <c r="J115" s="101"/>
    </row>
    <row r="116" spans="1:10" x14ac:dyDescent="0.25">
      <c r="A116" s="408" t="s">
        <v>311</v>
      </c>
      <c r="B116" s="409" t="s">
        <v>134</v>
      </c>
      <c r="C116" s="411" t="s">
        <v>135</v>
      </c>
      <c r="D116" s="412" t="s">
        <v>136</v>
      </c>
      <c r="E116" s="412" t="s">
        <v>191</v>
      </c>
      <c r="F116" s="112" t="s">
        <v>138</v>
      </c>
      <c r="G116" s="112" t="s">
        <v>139</v>
      </c>
      <c r="H116" s="407" t="s">
        <v>140</v>
      </c>
      <c r="I116" s="407"/>
      <c r="J116" s="407" t="s">
        <v>141</v>
      </c>
    </row>
    <row r="117" spans="1:10" x14ac:dyDescent="0.25">
      <c r="A117" s="408"/>
      <c r="B117" s="410"/>
      <c r="C117" s="411"/>
      <c r="D117" s="412"/>
      <c r="E117" s="412"/>
      <c r="F117" s="112">
        <v>0.04</v>
      </c>
      <c r="G117" s="112">
        <v>0</v>
      </c>
      <c r="H117" s="101" t="s">
        <v>81</v>
      </c>
      <c r="I117" s="101" t="s">
        <v>142</v>
      </c>
      <c r="J117" s="407"/>
    </row>
    <row r="118" spans="1:10" ht="150" x14ac:dyDescent="0.25">
      <c r="A118" s="101" t="s">
        <v>339</v>
      </c>
      <c r="B118" s="101" t="s">
        <v>340</v>
      </c>
      <c r="C118" s="97" t="s">
        <v>341</v>
      </c>
      <c r="D118" s="100" t="s">
        <v>342</v>
      </c>
      <c r="E118" s="100" t="s">
        <v>343</v>
      </c>
      <c r="F118" s="101"/>
      <c r="G118" s="101"/>
      <c r="H118" s="101"/>
      <c r="I118" s="101"/>
      <c r="J118" s="101"/>
    </row>
    <row r="119" spans="1:10" x14ac:dyDescent="0.25">
      <c r="A119" s="408" t="s">
        <v>311</v>
      </c>
      <c r="B119" s="409" t="s">
        <v>134</v>
      </c>
      <c r="C119" s="411" t="s">
        <v>135</v>
      </c>
      <c r="D119" s="412" t="s">
        <v>136</v>
      </c>
      <c r="E119" s="412" t="s">
        <v>191</v>
      </c>
      <c r="F119" s="112" t="s">
        <v>138</v>
      </c>
      <c r="G119" s="112" t="s">
        <v>139</v>
      </c>
      <c r="H119" s="407" t="s">
        <v>140</v>
      </c>
      <c r="I119" s="407"/>
      <c r="J119" s="407" t="s">
        <v>141</v>
      </c>
    </row>
    <row r="120" spans="1:10" x14ac:dyDescent="0.25">
      <c r="A120" s="408"/>
      <c r="B120" s="410"/>
      <c r="C120" s="411"/>
      <c r="D120" s="412"/>
      <c r="E120" s="412"/>
      <c r="F120" s="112">
        <v>0.03</v>
      </c>
      <c r="G120" s="112">
        <v>0</v>
      </c>
      <c r="H120" s="101" t="s">
        <v>81</v>
      </c>
      <c r="I120" s="101" t="s">
        <v>142</v>
      </c>
      <c r="J120" s="407"/>
    </row>
    <row r="121" spans="1:10" ht="285" x14ac:dyDescent="0.25">
      <c r="A121" s="101" t="s">
        <v>344</v>
      </c>
      <c r="B121" s="101" t="s">
        <v>345</v>
      </c>
      <c r="C121" s="97" t="s">
        <v>346</v>
      </c>
      <c r="D121" s="100" t="s">
        <v>347</v>
      </c>
      <c r="E121" s="100" t="s">
        <v>348</v>
      </c>
      <c r="F121" s="101"/>
      <c r="G121" s="101"/>
      <c r="H121" s="101"/>
      <c r="I121" s="101"/>
      <c r="J121" s="101"/>
    </row>
    <row r="122" spans="1:10" x14ac:dyDescent="0.25">
      <c r="A122" s="407" t="s">
        <v>311</v>
      </c>
      <c r="B122" s="409" t="s">
        <v>134</v>
      </c>
      <c r="C122" s="419" t="s">
        <v>135</v>
      </c>
      <c r="D122" s="407" t="s">
        <v>136</v>
      </c>
      <c r="E122" s="407" t="s">
        <v>191</v>
      </c>
      <c r="F122" s="101" t="s">
        <v>138</v>
      </c>
      <c r="G122" s="101" t="s">
        <v>139</v>
      </c>
      <c r="H122" s="407" t="s">
        <v>140</v>
      </c>
      <c r="I122" s="407"/>
      <c r="J122" s="407" t="s">
        <v>141</v>
      </c>
    </row>
    <row r="123" spans="1:10" x14ac:dyDescent="0.25">
      <c r="A123" s="407"/>
      <c r="B123" s="410"/>
      <c r="C123" s="419"/>
      <c r="D123" s="407"/>
      <c r="E123" s="407"/>
      <c r="F123" s="115">
        <v>0.04</v>
      </c>
      <c r="G123" s="101" t="s">
        <v>192</v>
      </c>
      <c r="H123" s="101" t="s">
        <v>81</v>
      </c>
      <c r="I123" s="101" t="s">
        <v>142</v>
      </c>
      <c r="J123" s="407"/>
    </row>
    <row r="124" spans="1:10" ht="150" x14ac:dyDescent="0.25">
      <c r="A124" s="101" t="s">
        <v>349</v>
      </c>
      <c r="B124" s="101" t="s">
        <v>350</v>
      </c>
      <c r="C124" s="97" t="s">
        <v>351</v>
      </c>
      <c r="D124" s="100" t="s">
        <v>352</v>
      </c>
      <c r="E124" s="100" t="s">
        <v>353</v>
      </c>
      <c r="F124" s="101"/>
      <c r="G124" s="101"/>
      <c r="H124" s="101"/>
      <c r="I124" s="101"/>
      <c r="J124" s="101"/>
    </row>
    <row r="125" spans="1:10" ht="33.75" x14ac:dyDescent="0.25">
      <c r="A125" s="420" t="s">
        <v>354</v>
      </c>
      <c r="B125" s="420"/>
      <c r="C125" s="420"/>
      <c r="D125" s="420"/>
      <c r="E125" s="420"/>
      <c r="F125" s="420"/>
      <c r="G125" s="420"/>
      <c r="H125" s="420"/>
      <c r="I125" s="420"/>
      <c r="J125" s="420"/>
    </row>
    <row r="126" spans="1:10" x14ac:dyDescent="0.25">
      <c r="A126" s="407" t="s">
        <v>311</v>
      </c>
      <c r="B126" s="409" t="s">
        <v>134</v>
      </c>
      <c r="C126" s="419" t="s">
        <v>135</v>
      </c>
      <c r="D126" s="407" t="s">
        <v>136</v>
      </c>
      <c r="E126" s="407" t="s">
        <v>191</v>
      </c>
      <c r="F126" s="101" t="s">
        <v>138</v>
      </c>
      <c r="G126" s="101" t="s">
        <v>139</v>
      </c>
      <c r="H126" s="407" t="s">
        <v>140</v>
      </c>
      <c r="I126" s="407"/>
      <c r="J126" s="407" t="s">
        <v>141</v>
      </c>
    </row>
    <row r="127" spans="1:10" x14ac:dyDescent="0.25">
      <c r="A127" s="407"/>
      <c r="B127" s="410"/>
      <c r="C127" s="419"/>
      <c r="D127" s="407"/>
      <c r="E127" s="407"/>
      <c r="F127" s="116">
        <v>2.5000000000000001E-2</v>
      </c>
      <c r="G127" s="101" t="s">
        <v>192</v>
      </c>
      <c r="H127" s="101" t="s">
        <v>81</v>
      </c>
      <c r="I127" s="101" t="s">
        <v>142</v>
      </c>
      <c r="J127" s="407"/>
    </row>
    <row r="128" spans="1:10" ht="210" x14ac:dyDescent="0.25">
      <c r="A128" s="101" t="s">
        <v>355</v>
      </c>
      <c r="B128" s="101" t="s">
        <v>356</v>
      </c>
      <c r="C128" s="97" t="s">
        <v>341</v>
      </c>
      <c r="D128" s="100" t="s">
        <v>556</v>
      </c>
      <c r="E128" s="100" t="s">
        <v>357</v>
      </c>
      <c r="F128" s="101"/>
      <c r="G128" s="101"/>
      <c r="H128" s="101"/>
      <c r="I128" s="101"/>
      <c r="J128" s="101"/>
    </row>
    <row r="129" spans="1:10" x14ac:dyDescent="0.25">
      <c r="A129" s="407" t="s">
        <v>311</v>
      </c>
      <c r="B129" s="409" t="s">
        <v>134</v>
      </c>
      <c r="C129" s="419" t="s">
        <v>135</v>
      </c>
      <c r="D129" s="407" t="s">
        <v>136</v>
      </c>
      <c r="E129" s="407" t="s">
        <v>191</v>
      </c>
      <c r="F129" s="101" t="s">
        <v>138</v>
      </c>
      <c r="G129" s="101" t="s">
        <v>139</v>
      </c>
      <c r="H129" s="407" t="s">
        <v>140</v>
      </c>
      <c r="I129" s="407"/>
      <c r="J129" s="407" t="s">
        <v>141</v>
      </c>
    </row>
    <row r="130" spans="1:10" x14ac:dyDescent="0.25">
      <c r="A130" s="407"/>
      <c r="B130" s="410"/>
      <c r="C130" s="419"/>
      <c r="D130" s="407"/>
      <c r="E130" s="407"/>
      <c r="F130" s="116">
        <v>2.5000000000000001E-2</v>
      </c>
      <c r="G130" s="101" t="s">
        <v>192</v>
      </c>
      <c r="H130" s="101" t="s">
        <v>81</v>
      </c>
      <c r="I130" s="101" t="s">
        <v>142</v>
      </c>
      <c r="J130" s="407"/>
    </row>
    <row r="131" spans="1:10" ht="195" x14ac:dyDescent="0.25">
      <c r="A131" s="100" t="s">
        <v>358</v>
      </c>
      <c r="B131" s="100" t="s">
        <v>359</v>
      </c>
      <c r="C131" s="97" t="s">
        <v>360</v>
      </c>
      <c r="D131" s="100" t="s">
        <v>361</v>
      </c>
      <c r="E131" s="100" t="s">
        <v>362</v>
      </c>
      <c r="F131" s="101"/>
      <c r="G131" s="101"/>
      <c r="H131" s="101"/>
      <c r="I131" s="101"/>
      <c r="J131" s="101"/>
    </row>
    <row r="132" spans="1:10" x14ac:dyDescent="0.25">
      <c r="A132" s="407" t="s">
        <v>311</v>
      </c>
      <c r="B132" s="409" t="s">
        <v>134</v>
      </c>
      <c r="C132" s="419" t="s">
        <v>135</v>
      </c>
      <c r="D132" s="407" t="s">
        <v>136</v>
      </c>
      <c r="E132" s="407" t="s">
        <v>191</v>
      </c>
      <c r="F132" s="101" t="s">
        <v>138</v>
      </c>
      <c r="G132" s="101" t="s">
        <v>139</v>
      </c>
      <c r="H132" s="407" t="s">
        <v>140</v>
      </c>
      <c r="I132" s="407"/>
      <c r="J132" s="407" t="s">
        <v>141</v>
      </c>
    </row>
    <row r="133" spans="1:10" x14ac:dyDescent="0.25">
      <c r="A133" s="407"/>
      <c r="B133" s="410"/>
      <c r="C133" s="419"/>
      <c r="D133" s="407"/>
      <c r="E133" s="407"/>
      <c r="F133" s="116">
        <v>2.5000000000000001E-2</v>
      </c>
      <c r="G133" s="101" t="s">
        <v>192</v>
      </c>
      <c r="H133" s="101" t="s">
        <v>81</v>
      </c>
      <c r="I133" s="101" t="s">
        <v>142</v>
      </c>
      <c r="J133" s="407"/>
    </row>
    <row r="134" spans="1:10" ht="75" x14ac:dyDescent="0.25">
      <c r="A134" s="101" t="s">
        <v>363</v>
      </c>
      <c r="B134" s="101" t="s">
        <v>364</v>
      </c>
      <c r="C134" s="97" t="s">
        <v>365</v>
      </c>
      <c r="D134" s="100" t="s">
        <v>366</v>
      </c>
      <c r="E134" s="100" t="s">
        <v>367</v>
      </c>
      <c r="F134" s="110"/>
      <c r="G134" s="101"/>
      <c r="H134" s="101"/>
      <c r="I134" s="101"/>
      <c r="J134" s="101"/>
    </row>
    <row r="135" spans="1:10" x14ac:dyDescent="0.25">
      <c r="A135" s="407" t="s">
        <v>311</v>
      </c>
      <c r="B135" s="409" t="s">
        <v>134</v>
      </c>
      <c r="C135" s="411" t="s">
        <v>368</v>
      </c>
      <c r="D135" s="418" t="s">
        <v>136</v>
      </c>
      <c r="E135" s="418" t="s">
        <v>191</v>
      </c>
      <c r="F135" s="110" t="s">
        <v>138</v>
      </c>
      <c r="G135" s="101" t="s">
        <v>139</v>
      </c>
      <c r="H135" s="407" t="s">
        <v>140</v>
      </c>
      <c r="I135" s="407"/>
      <c r="J135" s="407" t="s">
        <v>141</v>
      </c>
    </row>
    <row r="136" spans="1:10" x14ac:dyDescent="0.25">
      <c r="A136" s="407"/>
      <c r="B136" s="410"/>
      <c r="C136" s="411"/>
      <c r="D136" s="418"/>
      <c r="E136" s="418"/>
      <c r="F136" s="116">
        <v>2.5000000000000001E-2</v>
      </c>
      <c r="G136" s="101" t="s">
        <v>192</v>
      </c>
      <c r="H136" s="101" t="s">
        <v>81</v>
      </c>
      <c r="I136" s="101" t="s">
        <v>142</v>
      </c>
      <c r="J136" s="407"/>
    </row>
    <row r="137" spans="1:10" ht="150" x14ac:dyDescent="0.25">
      <c r="A137" s="100" t="s">
        <v>369</v>
      </c>
      <c r="B137" s="100" t="s">
        <v>370</v>
      </c>
      <c r="C137" s="97" t="s">
        <v>371</v>
      </c>
      <c r="D137" s="103" t="s">
        <v>372</v>
      </c>
      <c r="E137" s="103" t="s">
        <v>373</v>
      </c>
      <c r="F137" s="101"/>
      <c r="G137" s="101"/>
      <c r="H137" s="101"/>
      <c r="I137" s="101"/>
      <c r="J137" s="101"/>
    </row>
    <row r="138" spans="1:10" x14ac:dyDescent="0.25">
      <c r="A138" s="407" t="s">
        <v>311</v>
      </c>
      <c r="B138" s="409" t="s">
        <v>134</v>
      </c>
      <c r="C138" s="411" t="s">
        <v>368</v>
      </c>
      <c r="D138" s="418" t="s">
        <v>136</v>
      </c>
      <c r="E138" s="418" t="s">
        <v>191</v>
      </c>
      <c r="F138" s="110" t="s">
        <v>138</v>
      </c>
      <c r="G138" s="101" t="s">
        <v>139</v>
      </c>
      <c r="H138" s="407" t="s">
        <v>140</v>
      </c>
      <c r="I138" s="407"/>
      <c r="J138" s="407" t="s">
        <v>141</v>
      </c>
    </row>
    <row r="139" spans="1:10" x14ac:dyDescent="0.25">
      <c r="A139" s="407"/>
      <c r="B139" s="410"/>
      <c r="C139" s="411"/>
      <c r="D139" s="418"/>
      <c r="E139" s="418"/>
      <c r="F139" s="116">
        <v>2.5000000000000001E-2</v>
      </c>
      <c r="G139" s="101" t="s">
        <v>192</v>
      </c>
      <c r="H139" s="101" t="s">
        <v>81</v>
      </c>
      <c r="I139" s="101" t="s">
        <v>142</v>
      </c>
      <c r="J139" s="407"/>
    </row>
    <row r="140" spans="1:10" ht="165" x14ac:dyDescent="0.25">
      <c r="A140" s="101" t="s">
        <v>374</v>
      </c>
      <c r="B140" s="101" t="s">
        <v>375</v>
      </c>
      <c r="C140" s="97" t="s">
        <v>376</v>
      </c>
      <c r="D140" s="100" t="s">
        <v>557</v>
      </c>
      <c r="E140" s="100" t="s">
        <v>377</v>
      </c>
      <c r="F140" s="101"/>
      <c r="G140" s="101"/>
      <c r="H140" s="101"/>
      <c r="I140" s="101"/>
      <c r="J140" s="101"/>
    </row>
    <row r="141" spans="1:10" x14ac:dyDescent="0.25">
      <c r="A141" s="407" t="s">
        <v>311</v>
      </c>
      <c r="B141" s="409" t="s">
        <v>134</v>
      </c>
      <c r="C141" s="411" t="s">
        <v>368</v>
      </c>
      <c r="D141" s="418" t="s">
        <v>136</v>
      </c>
      <c r="E141" s="418" t="s">
        <v>191</v>
      </c>
      <c r="F141" s="110" t="s">
        <v>138</v>
      </c>
      <c r="G141" s="101" t="s">
        <v>139</v>
      </c>
      <c r="H141" s="407" t="s">
        <v>140</v>
      </c>
      <c r="I141" s="407"/>
      <c r="J141" s="407" t="s">
        <v>141</v>
      </c>
    </row>
    <row r="142" spans="1:10" x14ac:dyDescent="0.25">
      <c r="A142" s="407"/>
      <c r="B142" s="410"/>
      <c r="C142" s="411"/>
      <c r="D142" s="418"/>
      <c r="E142" s="418"/>
      <c r="F142" s="116">
        <v>2.5000000000000001E-2</v>
      </c>
      <c r="G142" s="101" t="s">
        <v>192</v>
      </c>
      <c r="H142" s="101" t="s">
        <v>81</v>
      </c>
      <c r="I142" s="101" t="s">
        <v>142</v>
      </c>
      <c r="J142" s="407"/>
    </row>
    <row r="143" spans="1:10" ht="390" x14ac:dyDescent="0.25">
      <c r="A143" s="101" t="s">
        <v>378</v>
      </c>
      <c r="B143" s="101" t="s">
        <v>379</v>
      </c>
      <c r="C143" s="97" t="s">
        <v>380</v>
      </c>
      <c r="D143" s="239" t="s">
        <v>568</v>
      </c>
      <c r="E143" s="239" t="s">
        <v>567</v>
      </c>
      <c r="F143" s="101" t="s">
        <v>381</v>
      </c>
      <c r="G143" s="101"/>
      <c r="H143" s="101"/>
      <c r="I143" s="101"/>
      <c r="J143" s="101"/>
    </row>
    <row r="144" spans="1:10" ht="33" customHeight="1" x14ac:dyDescent="0.25">
      <c r="A144" s="414" t="s">
        <v>382</v>
      </c>
      <c r="B144" s="415"/>
      <c r="C144" s="415"/>
      <c r="D144" s="415"/>
      <c r="E144" s="415"/>
      <c r="F144" s="415"/>
      <c r="G144" s="415"/>
      <c r="H144" s="415"/>
      <c r="I144" s="415"/>
      <c r="J144" s="416"/>
    </row>
    <row r="145" spans="1:11" ht="33.75" x14ac:dyDescent="0.25">
      <c r="A145" s="417" t="s">
        <v>383</v>
      </c>
      <c r="B145" s="417"/>
      <c r="C145" s="417"/>
      <c r="D145" s="417"/>
      <c r="E145" s="417"/>
      <c r="F145" s="417"/>
      <c r="G145" s="417"/>
      <c r="H145" s="417"/>
      <c r="I145" s="417"/>
      <c r="J145" s="417"/>
    </row>
    <row r="146" spans="1:11" x14ac:dyDescent="0.25">
      <c r="A146" s="408" t="s">
        <v>311</v>
      </c>
      <c r="B146" s="409" t="s">
        <v>134</v>
      </c>
      <c r="C146" s="411" t="s">
        <v>135</v>
      </c>
      <c r="D146" s="412" t="s">
        <v>136</v>
      </c>
      <c r="E146" s="412" t="s">
        <v>191</v>
      </c>
      <c r="F146" s="112" t="s">
        <v>138</v>
      </c>
      <c r="G146" s="112" t="s">
        <v>139</v>
      </c>
      <c r="H146" s="407" t="s">
        <v>140</v>
      </c>
      <c r="I146" s="407"/>
      <c r="J146" s="407" t="s">
        <v>141</v>
      </c>
    </row>
    <row r="147" spans="1:11" x14ac:dyDescent="0.25">
      <c r="A147" s="408"/>
      <c r="B147" s="410"/>
      <c r="C147" s="411"/>
      <c r="D147" s="412"/>
      <c r="E147" s="412"/>
      <c r="F147" s="112">
        <v>0.05</v>
      </c>
      <c r="G147" s="112">
        <v>0</v>
      </c>
      <c r="H147" s="101" t="s">
        <v>81</v>
      </c>
      <c r="I147" s="101" t="s">
        <v>142</v>
      </c>
      <c r="J147" s="407"/>
    </row>
    <row r="148" spans="1:11" ht="180" x14ac:dyDescent="0.25">
      <c r="A148" s="101" t="s">
        <v>384</v>
      </c>
      <c r="B148" s="101" t="s">
        <v>385</v>
      </c>
      <c r="C148" s="97" t="s">
        <v>386</v>
      </c>
      <c r="D148" s="100" t="s">
        <v>387</v>
      </c>
      <c r="E148" s="100" t="s">
        <v>388</v>
      </c>
      <c r="F148" s="101"/>
      <c r="G148" s="101"/>
      <c r="H148" s="101"/>
      <c r="I148" s="101"/>
      <c r="J148" s="101"/>
    </row>
    <row r="149" spans="1:11" x14ac:dyDescent="0.25">
      <c r="A149" s="408" t="s">
        <v>311</v>
      </c>
      <c r="B149" s="409" t="s">
        <v>134</v>
      </c>
      <c r="C149" s="411" t="s">
        <v>135</v>
      </c>
      <c r="D149" s="412" t="s">
        <v>136</v>
      </c>
      <c r="E149" s="412" t="s">
        <v>191</v>
      </c>
      <c r="F149" s="112" t="s">
        <v>138</v>
      </c>
      <c r="G149" s="112" t="s">
        <v>139</v>
      </c>
      <c r="H149" s="407" t="s">
        <v>140</v>
      </c>
      <c r="I149" s="407"/>
      <c r="J149" s="407" t="s">
        <v>141</v>
      </c>
    </row>
    <row r="150" spans="1:11" x14ac:dyDescent="0.25">
      <c r="A150" s="408"/>
      <c r="B150" s="410"/>
      <c r="C150" s="411"/>
      <c r="D150" s="412"/>
      <c r="E150" s="412"/>
      <c r="F150" s="112">
        <v>0.05</v>
      </c>
      <c r="G150" s="112">
        <v>0</v>
      </c>
      <c r="H150" s="101" t="s">
        <v>81</v>
      </c>
      <c r="I150" s="101" t="s">
        <v>142</v>
      </c>
      <c r="J150" s="407"/>
    </row>
    <row r="151" spans="1:11" ht="75" x14ac:dyDescent="0.25">
      <c r="A151" s="101" t="s">
        <v>389</v>
      </c>
      <c r="B151" s="101" t="s">
        <v>390</v>
      </c>
      <c r="C151" s="97" t="s">
        <v>391</v>
      </c>
      <c r="D151" s="100" t="s">
        <v>392</v>
      </c>
      <c r="E151" s="100" t="s">
        <v>393</v>
      </c>
      <c r="F151" s="101"/>
      <c r="G151" s="101"/>
      <c r="H151" s="101"/>
      <c r="I151" s="101"/>
      <c r="J151" s="101"/>
    </row>
    <row r="152" spans="1:11" ht="28.5" x14ac:dyDescent="0.25">
      <c r="A152" s="413" t="s">
        <v>394</v>
      </c>
      <c r="B152" s="413"/>
      <c r="C152" s="413"/>
      <c r="D152" s="413"/>
      <c r="E152" s="413"/>
      <c r="F152" s="413"/>
      <c r="G152" s="413"/>
      <c r="H152" s="413"/>
      <c r="I152" s="413"/>
      <c r="J152" s="413"/>
      <c r="K152" s="92"/>
    </row>
    <row r="153" spans="1:11" ht="33" customHeight="1" x14ac:dyDescent="0.25">
      <c r="A153" s="414" t="s">
        <v>395</v>
      </c>
      <c r="B153" s="415"/>
      <c r="C153" s="415"/>
      <c r="D153" s="415"/>
      <c r="E153" s="415"/>
      <c r="F153" s="415"/>
      <c r="G153" s="415"/>
      <c r="H153" s="415"/>
      <c r="I153" s="415"/>
      <c r="J153" s="416"/>
    </row>
    <row r="154" spans="1:11" ht="28.5" x14ac:dyDescent="0.25">
      <c r="A154" s="413" t="s">
        <v>396</v>
      </c>
      <c r="B154" s="413"/>
      <c r="C154" s="413"/>
      <c r="D154" s="413"/>
      <c r="E154" s="413"/>
      <c r="F154" s="413"/>
      <c r="G154" s="413"/>
      <c r="H154" s="413"/>
      <c r="I154" s="413"/>
      <c r="J154" s="413"/>
    </row>
    <row r="155" spans="1:11" x14ac:dyDescent="0.25">
      <c r="A155" s="408" t="s">
        <v>311</v>
      </c>
      <c r="B155" s="409" t="s">
        <v>134</v>
      </c>
      <c r="C155" s="411" t="s">
        <v>135</v>
      </c>
      <c r="D155" s="412" t="s">
        <v>136</v>
      </c>
      <c r="E155" s="412" t="s">
        <v>191</v>
      </c>
      <c r="F155" s="112" t="s">
        <v>138</v>
      </c>
      <c r="G155" s="112" t="s">
        <v>139</v>
      </c>
      <c r="H155" s="407" t="s">
        <v>140</v>
      </c>
      <c r="I155" s="407"/>
      <c r="J155" s="407" t="s">
        <v>141</v>
      </c>
    </row>
    <row r="156" spans="1:11" x14ac:dyDescent="0.25">
      <c r="A156" s="408"/>
      <c r="B156" s="410"/>
      <c r="C156" s="411"/>
      <c r="D156" s="412"/>
      <c r="E156" s="412"/>
      <c r="F156" s="112">
        <v>1.2500000000000001E-2</v>
      </c>
      <c r="G156" s="112">
        <v>0</v>
      </c>
      <c r="H156" s="101" t="s">
        <v>81</v>
      </c>
      <c r="I156" s="101" t="s">
        <v>142</v>
      </c>
      <c r="J156" s="407"/>
    </row>
    <row r="157" spans="1:11" ht="150" x14ac:dyDescent="0.25">
      <c r="A157" s="101" t="s">
        <v>397</v>
      </c>
      <c r="B157" s="101" t="s">
        <v>398</v>
      </c>
      <c r="C157" s="97" t="s">
        <v>399</v>
      </c>
      <c r="D157" s="100" t="s">
        <v>400</v>
      </c>
      <c r="E157" s="100" t="s">
        <v>401</v>
      </c>
      <c r="F157" s="101"/>
      <c r="G157" s="101"/>
      <c r="H157" s="101"/>
      <c r="I157" s="101"/>
      <c r="J157" s="101"/>
    </row>
    <row r="158" spans="1:11" x14ac:dyDescent="0.25">
      <c r="A158" s="408" t="s">
        <v>311</v>
      </c>
      <c r="B158" s="409" t="s">
        <v>134</v>
      </c>
      <c r="C158" s="411" t="s">
        <v>135</v>
      </c>
      <c r="D158" s="412" t="s">
        <v>136</v>
      </c>
      <c r="E158" s="412" t="s">
        <v>191</v>
      </c>
      <c r="F158" s="112" t="s">
        <v>138</v>
      </c>
      <c r="G158" s="112" t="s">
        <v>139</v>
      </c>
      <c r="H158" s="407" t="s">
        <v>140</v>
      </c>
      <c r="I158" s="407"/>
      <c r="J158" s="407" t="s">
        <v>141</v>
      </c>
    </row>
    <row r="159" spans="1:11" x14ac:dyDescent="0.25">
      <c r="A159" s="408"/>
      <c r="B159" s="410"/>
      <c r="C159" s="411"/>
      <c r="D159" s="412"/>
      <c r="E159" s="412"/>
      <c r="F159" s="112">
        <v>1.2500000000000001E-2</v>
      </c>
      <c r="G159" s="112">
        <v>0</v>
      </c>
      <c r="H159" s="101" t="s">
        <v>81</v>
      </c>
      <c r="I159" s="101" t="s">
        <v>142</v>
      </c>
      <c r="J159" s="407"/>
    </row>
    <row r="160" spans="1:11" ht="135" x14ac:dyDescent="0.25">
      <c r="A160" s="101" t="s">
        <v>402</v>
      </c>
      <c r="B160" s="101" t="s">
        <v>403</v>
      </c>
      <c r="C160" s="97" t="s">
        <v>404</v>
      </c>
      <c r="D160" s="100" t="s">
        <v>405</v>
      </c>
      <c r="E160" s="100" t="s">
        <v>406</v>
      </c>
      <c r="F160" s="101"/>
      <c r="G160" s="101"/>
      <c r="H160" s="101"/>
      <c r="I160" s="101"/>
      <c r="J160" s="101"/>
    </row>
    <row r="161" spans="1:11" x14ac:dyDescent="0.25">
      <c r="A161" s="408" t="s">
        <v>311</v>
      </c>
      <c r="B161" s="409" t="s">
        <v>134</v>
      </c>
      <c r="C161" s="411" t="s">
        <v>135</v>
      </c>
      <c r="D161" s="412" t="s">
        <v>136</v>
      </c>
      <c r="E161" s="412" t="s">
        <v>191</v>
      </c>
      <c r="F161" s="112" t="s">
        <v>138</v>
      </c>
      <c r="G161" s="112" t="s">
        <v>139</v>
      </c>
      <c r="H161" s="407" t="s">
        <v>140</v>
      </c>
      <c r="I161" s="407"/>
      <c r="J161" s="407" t="s">
        <v>141</v>
      </c>
    </row>
    <row r="162" spans="1:11" x14ac:dyDescent="0.25">
      <c r="A162" s="408"/>
      <c r="B162" s="410"/>
      <c r="C162" s="411"/>
      <c r="D162" s="412"/>
      <c r="E162" s="412"/>
      <c r="F162" s="112">
        <v>1.2500000000000001E-2</v>
      </c>
      <c r="G162" s="112">
        <v>0</v>
      </c>
      <c r="H162" s="101" t="s">
        <v>81</v>
      </c>
      <c r="I162" s="101" t="s">
        <v>142</v>
      </c>
      <c r="J162" s="407"/>
    </row>
    <row r="163" spans="1:11" ht="60" x14ac:dyDescent="0.25">
      <c r="A163" s="101" t="s">
        <v>407</v>
      </c>
      <c r="B163" s="101" t="s">
        <v>408</v>
      </c>
      <c r="C163" s="97" t="s">
        <v>409</v>
      </c>
      <c r="D163" s="100" t="s">
        <v>558</v>
      </c>
      <c r="E163" s="100" t="s">
        <v>410</v>
      </c>
      <c r="F163" s="101"/>
      <c r="G163" s="101"/>
      <c r="H163" s="101"/>
      <c r="I163" s="101"/>
      <c r="J163" s="101"/>
    </row>
    <row r="164" spans="1:11" x14ac:dyDescent="0.25">
      <c r="A164" s="408" t="s">
        <v>311</v>
      </c>
      <c r="B164" s="409" t="s">
        <v>134</v>
      </c>
      <c r="C164" s="411" t="s">
        <v>135</v>
      </c>
      <c r="D164" s="412" t="s">
        <v>136</v>
      </c>
      <c r="E164" s="412" t="s">
        <v>191</v>
      </c>
      <c r="F164" s="112" t="s">
        <v>138</v>
      </c>
      <c r="G164" s="112" t="s">
        <v>139</v>
      </c>
      <c r="H164" s="407" t="s">
        <v>140</v>
      </c>
      <c r="I164" s="407"/>
      <c r="J164" s="407" t="s">
        <v>141</v>
      </c>
    </row>
    <row r="165" spans="1:11" x14ac:dyDescent="0.25">
      <c r="A165" s="408"/>
      <c r="B165" s="410"/>
      <c r="C165" s="411"/>
      <c r="D165" s="412"/>
      <c r="E165" s="412"/>
      <c r="F165" s="112">
        <v>1.2500000000000001E-2</v>
      </c>
      <c r="G165" s="112">
        <v>0</v>
      </c>
      <c r="H165" s="101" t="s">
        <v>81</v>
      </c>
      <c r="I165" s="101" t="s">
        <v>142</v>
      </c>
      <c r="J165" s="407"/>
    </row>
    <row r="166" spans="1:11" ht="90" x14ac:dyDescent="0.25">
      <c r="A166" s="101" t="s">
        <v>411</v>
      </c>
      <c r="B166" s="101" t="s">
        <v>412</v>
      </c>
      <c r="C166" s="97" t="s">
        <v>413</v>
      </c>
      <c r="D166" s="98" t="s">
        <v>559</v>
      </c>
      <c r="E166" s="100" t="s">
        <v>414</v>
      </c>
      <c r="F166" s="101"/>
      <c r="G166" s="101"/>
      <c r="H166" s="101"/>
      <c r="I166" s="101"/>
      <c r="J166" s="101"/>
    </row>
    <row r="167" spans="1:11" ht="28.5" x14ac:dyDescent="0.25">
      <c r="A167" s="413" t="s">
        <v>415</v>
      </c>
      <c r="B167" s="413"/>
      <c r="C167" s="413"/>
      <c r="D167" s="413"/>
      <c r="E167" s="413"/>
      <c r="F167" s="413"/>
      <c r="G167" s="413"/>
      <c r="H167" s="413"/>
      <c r="I167" s="413"/>
      <c r="J167" s="413"/>
      <c r="K167" s="92"/>
    </row>
    <row r="168" spans="1:11" ht="33" customHeight="1" x14ac:dyDescent="0.25">
      <c r="A168" s="414" t="s">
        <v>416</v>
      </c>
      <c r="B168" s="415"/>
      <c r="C168" s="415"/>
      <c r="D168" s="415"/>
      <c r="E168" s="415"/>
      <c r="F168" s="415"/>
      <c r="G168" s="415"/>
      <c r="H168" s="415"/>
      <c r="I168" s="415"/>
      <c r="J168" s="416"/>
    </row>
    <row r="169" spans="1:11" ht="28.5" x14ac:dyDescent="0.25">
      <c r="A169" s="413" t="s">
        <v>417</v>
      </c>
      <c r="B169" s="413"/>
      <c r="C169" s="413"/>
      <c r="D169" s="413"/>
      <c r="E169" s="413"/>
      <c r="F169" s="413"/>
      <c r="G169" s="413"/>
      <c r="H169" s="413"/>
      <c r="I169" s="413"/>
      <c r="J169" s="413"/>
    </row>
    <row r="170" spans="1:11" x14ac:dyDescent="0.25">
      <c r="A170" s="408" t="s">
        <v>311</v>
      </c>
      <c r="B170" s="409" t="s">
        <v>134</v>
      </c>
      <c r="C170" s="411" t="s">
        <v>135</v>
      </c>
      <c r="D170" s="412" t="s">
        <v>136</v>
      </c>
      <c r="E170" s="412" t="s">
        <v>191</v>
      </c>
      <c r="F170" s="112" t="s">
        <v>138</v>
      </c>
      <c r="G170" s="112" t="s">
        <v>139</v>
      </c>
      <c r="H170" s="407" t="s">
        <v>140</v>
      </c>
      <c r="I170" s="407"/>
      <c r="J170" s="407" t="s">
        <v>141</v>
      </c>
    </row>
    <row r="171" spans="1:11" x14ac:dyDescent="0.25">
      <c r="A171" s="408"/>
      <c r="B171" s="410"/>
      <c r="C171" s="411"/>
      <c r="D171" s="412"/>
      <c r="E171" s="412"/>
      <c r="F171" s="112">
        <v>2.5000000000000001E-2</v>
      </c>
      <c r="G171" s="112">
        <v>0</v>
      </c>
      <c r="H171" s="101" t="s">
        <v>81</v>
      </c>
      <c r="I171" s="101" t="s">
        <v>142</v>
      </c>
      <c r="J171" s="407"/>
    </row>
    <row r="172" spans="1:11" ht="90" x14ac:dyDescent="0.25">
      <c r="A172" s="101" t="s">
        <v>418</v>
      </c>
      <c r="B172" s="101" t="s">
        <v>419</v>
      </c>
      <c r="C172" s="97" t="s">
        <v>420</v>
      </c>
      <c r="D172" s="100" t="s">
        <v>421</v>
      </c>
      <c r="E172" s="100" t="s">
        <v>422</v>
      </c>
      <c r="F172" s="101"/>
      <c r="G172" s="101"/>
      <c r="H172" s="101"/>
      <c r="I172" s="101"/>
      <c r="J172" s="101"/>
    </row>
    <row r="173" spans="1:11" x14ac:dyDescent="0.25">
      <c r="A173" s="408" t="s">
        <v>311</v>
      </c>
      <c r="B173" s="409" t="s">
        <v>134</v>
      </c>
      <c r="C173" s="411" t="s">
        <v>135</v>
      </c>
      <c r="D173" s="412" t="s">
        <v>136</v>
      </c>
      <c r="E173" s="412" t="s">
        <v>191</v>
      </c>
      <c r="F173" s="112" t="s">
        <v>138</v>
      </c>
      <c r="G173" s="112" t="s">
        <v>139</v>
      </c>
      <c r="H173" s="407" t="s">
        <v>140</v>
      </c>
      <c r="I173" s="407"/>
      <c r="J173" s="407" t="s">
        <v>141</v>
      </c>
    </row>
    <row r="174" spans="1:11" x14ac:dyDescent="0.25">
      <c r="A174" s="408"/>
      <c r="B174" s="410"/>
      <c r="C174" s="411"/>
      <c r="D174" s="412"/>
      <c r="E174" s="412"/>
      <c r="F174" s="112">
        <v>2.5000000000000001E-2</v>
      </c>
      <c r="G174" s="112">
        <v>0</v>
      </c>
      <c r="H174" s="101" t="s">
        <v>81</v>
      </c>
      <c r="I174" s="101" t="s">
        <v>142</v>
      </c>
      <c r="J174" s="407"/>
    </row>
    <row r="175" spans="1:11" ht="120" x14ac:dyDescent="0.25">
      <c r="A175" s="101" t="s">
        <v>423</v>
      </c>
      <c r="B175" s="101" t="s">
        <v>424</v>
      </c>
      <c r="C175" s="97" t="s">
        <v>425</v>
      </c>
      <c r="D175" s="100" t="s">
        <v>426</v>
      </c>
      <c r="E175" s="100" t="s">
        <v>427</v>
      </c>
      <c r="F175" s="101"/>
      <c r="G175" s="101"/>
      <c r="H175" s="101"/>
      <c r="I175" s="101"/>
      <c r="J175" s="101"/>
    </row>
    <row r="176" spans="1:11" x14ac:dyDescent="0.25">
      <c r="A176" s="408" t="s">
        <v>311</v>
      </c>
      <c r="B176" s="409" t="s">
        <v>134</v>
      </c>
      <c r="C176" s="411" t="s">
        <v>135</v>
      </c>
      <c r="D176" s="412" t="s">
        <v>136</v>
      </c>
      <c r="E176" s="412" t="s">
        <v>191</v>
      </c>
      <c r="F176" s="112" t="s">
        <v>138</v>
      </c>
      <c r="G176" s="112" t="s">
        <v>139</v>
      </c>
      <c r="H176" s="407" t="s">
        <v>140</v>
      </c>
      <c r="I176" s="407"/>
      <c r="J176" s="407" t="s">
        <v>141</v>
      </c>
    </row>
    <row r="177" spans="1:10" x14ac:dyDescent="0.25">
      <c r="A177" s="408"/>
      <c r="B177" s="410"/>
      <c r="C177" s="411"/>
      <c r="D177" s="412"/>
      <c r="E177" s="412"/>
      <c r="F177" s="112">
        <v>2.5000000000000001E-2</v>
      </c>
      <c r="G177" s="112">
        <v>0</v>
      </c>
      <c r="H177" s="101" t="s">
        <v>81</v>
      </c>
      <c r="I177" s="101" t="s">
        <v>142</v>
      </c>
      <c r="J177" s="407"/>
    </row>
    <row r="178" spans="1:10" ht="180" x14ac:dyDescent="0.25">
      <c r="A178" s="101" t="s">
        <v>428</v>
      </c>
      <c r="B178" s="101" t="s">
        <v>429</v>
      </c>
      <c r="C178" s="97" t="s">
        <v>430</v>
      </c>
      <c r="D178" s="100" t="s">
        <v>431</v>
      </c>
      <c r="E178" s="100" t="s">
        <v>432</v>
      </c>
      <c r="F178" s="101"/>
      <c r="G178" s="101"/>
      <c r="H178" s="101"/>
      <c r="I178" s="101"/>
      <c r="J178" s="101"/>
    </row>
    <row r="179" spans="1:10" x14ac:dyDescent="0.25">
      <c r="A179" s="408" t="s">
        <v>311</v>
      </c>
      <c r="B179" s="409" t="s">
        <v>134</v>
      </c>
      <c r="C179" s="411" t="s">
        <v>135</v>
      </c>
      <c r="D179" s="412" t="s">
        <v>136</v>
      </c>
      <c r="E179" s="412" t="s">
        <v>191</v>
      </c>
      <c r="F179" s="112" t="s">
        <v>138</v>
      </c>
      <c r="G179" s="112" t="s">
        <v>139</v>
      </c>
      <c r="H179" s="407" t="s">
        <v>140</v>
      </c>
      <c r="I179" s="407"/>
      <c r="J179" s="407" t="s">
        <v>141</v>
      </c>
    </row>
    <row r="180" spans="1:10" x14ac:dyDescent="0.25">
      <c r="A180" s="408"/>
      <c r="B180" s="410"/>
      <c r="C180" s="411"/>
      <c r="D180" s="412"/>
      <c r="E180" s="412"/>
      <c r="F180" s="112">
        <v>2.5000000000000001E-2</v>
      </c>
      <c r="G180" s="112">
        <v>0</v>
      </c>
      <c r="H180" s="101" t="s">
        <v>81</v>
      </c>
      <c r="I180" s="101" t="s">
        <v>142</v>
      </c>
      <c r="J180" s="407"/>
    </row>
    <row r="181" spans="1:10" ht="90" x14ac:dyDescent="0.25">
      <c r="A181" s="101" t="s">
        <v>433</v>
      </c>
      <c r="B181" s="101" t="s">
        <v>434</v>
      </c>
      <c r="C181" s="97" t="s">
        <v>435</v>
      </c>
      <c r="D181" s="100" t="s">
        <v>436</v>
      </c>
      <c r="E181" s="100" t="s">
        <v>437</v>
      </c>
      <c r="F181" s="101"/>
      <c r="G181" s="101"/>
      <c r="H181" s="101"/>
      <c r="I181" s="101"/>
      <c r="J181" s="101"/>
    </row>
    <row r="182" spans="1:10" x14ac:dyDescent="0.25">
      <c r="A182" s="119" t="s">
        <v>438</v>
      </c>
    </row>
    <row r="183" spans="1:10" x14ac:dyDescent="0.25">
      <c r="F183" s="118">
        <f>F180+F177+F174+F171+F165+F162+F159+F156+F150+F147+F142+F139+F136+F133+F130+F127+F123+F120+F117+F114+F109+F106+F103+F100+F97+F94+F86*2+F90+F74*9+F68+F64+F60+F56+F52+F48+F44+F40+F36+F32+F28+F21*3+F10*8</f>
        <v>1.0000000000000004</v>
      </c>
      <c r="G183" s="118"/>
    </row>
  </sheetData>
  <mergeCells count="331">
    <mergeCell ref="A1:J1"/>
    <mergeCell ref="A2:J2"/>
    <mergeCell ref="A3:J3"/>
    <mergeCell ref="A4:J4"/>
    <mergeCell ref="A5:J5"/>
    <mergeCell ref="A6:J6"/>
    <mergeCell ref="A19:J19"/>
    <mergeCell ref="A20:A21"/>
    <mergeCell ref="B20:B21"/>
    <mergeCell ref="C20:C21"/>
    <mergeCell ref="D20:D21"/>
    <mergeCell ref="E20:E21"/>
    <mergeCell ref="H20:I20"/>
    <mergeCell ref="J20:J21"/>
    <mergeCell ref="A7:J7"/>
    <mergeCell ref="A8:J8"/>
    <mergeCell ref="A9:A10"/>
    <mergeCell ref="B9:B10"/>
    <mergeCell ref="C9:C10"/>
    <mergeCell ref="D9:D10"/>
    <mergeCell ref="E9:E10"/>
    <mergeCell ref="H9:I9"/>
    <mergeCell ref="J9:J10"/>
    <mergeCell ref="A25:J25"/>
    <mergeCell ref="A26:J26"/>
    <mergeCell ref="A27:A28"/>
    <mergeCell ref="B27:B28"/>
    <mergeCell ref="C27:C28"/>
    <mergeCell ref="D27:D28"/>
    <mergeCell ref="E27:E28"/>
    <mergeCell ref="H27:I27"/>
    <mergeCell ref="J27:J28"/>
    <mergeCell ref="A34:J34"/>
    <mergeCell ref="A35:A36"/>
    <mergeCell ref="B35:B36"/>
    <mergeCell ref="C35:C36"/>
    <mergeCell ref="D35:D36"/>
    <mergeCell ref="E35:E36"/>
    <mergeCell ref="H35:I35"/>
    <mergeCell ref="J35:J36"/>
    <mergeCell ref="A30:J30"/>
    <mergeCell ref="A31:A32"/>
    <mergeCell ref="B31:B32"/>
    <mergeCell ref="C31:C32"/>
    <mergeCell ref="D31:D32"/>
    <mergeCell ref="E31:E32"/>
    <mergeCell ref="H31:I31"/>
    <mergeCell ref="J31:J32"/>
    <mergeCell ref="A42:J42"/>
    <mergeCell ref="A43:A44"/>
    <mergeCell ref="B43:B44"/>
    <mergeCell ref="C43:C44"/>
    <mergeCell ref="D43:D44"/>
    <mergeCell ref="E43:E44"/>
    <mergeCell ref="H43:I43"/>
    <mergeCell ref="J43:J44"/>
    <mergeCell ref="A38:J38"/>
    <mergeCell ref="A39:A40"/>
    <mergeCell ref="B39:B40"/>
    <mergeCell ref="C39:C40"/>
    <mergeCell ref="D39:D40"/>
    <mergeCell ref="E39:E40"/>
    <mergeCell ref="H39:I39"/>
    <mergeCell ref="J39:J40"/>
    <mergeCell ref="A50:J50"/>
    <mergeCell ref="A51:A52"/>
    <mergeCell ref="B51:B52"/>
    <mergeCell ref="C51:C52"/>
    <mergeCell ref="D51:D52"/>
    <mergeCell ref="E51:E52"/>
    <mergeCell ref="H51:I51"/>
    <mergeCell ref="J51:J52"/>
    <mergeCell ref="A46:J46"/>
    <mergeCell ref="A47:A48"/>
    <mergeCell ref="B47:B48"/>
    <mergeCell ref="C47:C48"/>
    <mergeCell ref="D47:D48"/>
    <mergeCell ref="E47:E48"/>
    <mergeCell ref="H47:I47"/>
    <mergeCell ref="J47:J48"/>
    <mergeCell ref="A58:J58"/>
    <mergeCell ref="A59:A60"/>
    <mergeCell ref="B59:B60"/>
    <mergeCell ref="C59:C60"/>
    <mergeCell ref="D59:D60"/>
    <mergeCell ref="E59:E60"/>
    <mergeCell ref="H59:I59"/>
    <mergeCell ref="J59:J60"/>
    <mergeCell ref="A54:J54"/>
    <mergeCell ref="A55:A56"/>
    <mergeCell ref="B55:B56"/>
    <mergeCell ref="C55:C56"/>
    <mergeCell ref="D55:D56"/>
    <mergeCell ref="E55:E56"/>
    <mergeCell ref="H55:I55"/>
    <mergeCell ref="J55:J56"/>
    <mergeCell ref="A66:J66"/>
    <mergeCell ref="A67:A68"/>
    <mergeCell ref="B67:B68"/>
    <mergeCell ref="C67:C68"/>
    <mergeCell ref="D67:D68"/>
    <mergeCell ref="E67:E68"/>
    <mergeCell ref="H67:I67"/>
    <mergeCell ref="J67:J68"/>
    <mergeCell ref="A62:J62"/>
    <mergeCell ref="A63:A64"/>
    <mergeCell ref="B63:B64"/>
    <mergeCell ref="C63:C64"/>
    <mergeCell ref="D63:D64"/>
    <mergeCell ref="E63:E64"/>
    <mergeCell ref="H63:I63"/>
    <mergeCell ref="J63:J64"/>
    <mergeCell ref="A84:J84"/>
    <mergeCell ref="A85:A86"/>
    <mergeCell ref="B85:B86"/>
    <mergeCell ref="C85:C86"/>
    <mergeCell ref="D85:D86"/>
    <mergeCell ref="E85:E86"/>
    <mergeCell ref="H85:I85"/>
    <mergeCell ref="J85:J86"/>
    <mergeCell ref="A70:J70"/>
    <mergeCell ref="A71:J71"/>
    <mergeCell ref="A72:J72"/>
    <mergeCell ref="A73:A74"/>
    <mergeCell ref="B73:B74"/>
    <mergeCell ref="C73:C74"/>
    <mergeCell ref="D73:D74"/>
    <mergeCell ref="E73:E74"/>
    <mergeCell ref="H73:I73"/>
    <mergeCell ref="J73:J74"/>
    <mergeCell ref="J89:J90"/>
    <mergeCell ref="A92:J92"/>
    <mergeCell ref="A93:A94"/>
    <mergeCell ref="B93:B94"/>
    <mergeCell ref="C93:C94"/>
    <mergeCell ref="D93:D94"/>
    <mergeCell ref="E93:E94"/>
    <mergeCell ref="H93:I93"/>
    <mergeCell ref="J93:J94"/>
    <mergeCell ref="A89:A90"/>
    <mergeCell ref="B89:B90"/>
    <mergeCell ref="C89:C90"/>
    <mergeCell ref="D89:D90"/>
    <mergeCell ref="E89:E90"/>
    <mergeCell ref="H89:I89"/>
    <mergeCell ref="J96:J97"/>
    <mergeCell ref="A99:A100"/>
    <mergeCell ref="B99:B100"/>
    <mergeCell ref="C99:C100"/>
    <mergeCell ref="D99:D100"/>
    <mergeCell ref="E99:E100"/>
    <mergeCell ref="H99:I99"/>
    <mergeCell ref="J99:J100"/>
    <mergeCell ref="A96:A97"/>
    <mergeCell ref="B96:B97"/>
    <mergeCell ref="C96:C97"/>
    <mergeCell ref="D96:D97"/>
    <mergeCell ref="E96:E97"/>
    <mergeCell ref="H96:I96"/>
    <mergeCell ref="J102:J103"/>
    <mergeCell ref="A105:A106"/>
    <mergeCell ref="B105:B106"/>
    <mergeCell ref="C105:C106"/>
    <mergeCell ref="D105:D106"/>
    <mergeCell ref="E105:E106"/>
    <mergeCell ref="H105:I105"/>
    <mergeCell ref="J105:J106"/>
    <mergeCell ref="A102:A103"/>
    <mergeCell ref="B102:B103"/>
    <mergeCell ref="C102:C103"/>
    <mergeCell ref="D102:D103"/>
    <mergeCell ref="E102:E103"/>
    <mergeCell ref="H102:I102"/>
    <mergeCell ref="J108:J109"/>
    <mergeCell ref="A111:J111"/>
    <mergeCell ref="A112:J112"/>
    <mergeCell ref="A113:A114"/>
    <mergeCell ref="B113:B114"/>
    <mergeCell ref="C113:C114"/>
    <mergeCell ref="D113:D114"/>
    <mergeCell ref="E113:E114"/>
    <mergeCell ref="H113:I113"/>
    <mergeCell ref="J113:J114"/>
    <mergeCell ref="A108:A109"/>
    <mergeCell ref="B108:B109"/>
    <mergeCell ref="C108:C109"/>
    <mergeCell ref="D108:D109"/>
    <mergeCell ref="E108:E109"/>
    <mergeCell ref="H108:I108"/>
    <mergeCell ref="J116:J117"/>
    <mergeCell ref="A119:A120"/>
    <mergeCell ref="B119:B120"/>
    <mergeCell ref="C119:C120"/>
    <mergeCell ref="D119:D120"/>
    <mergeCell ref="E119:E120"/>
    <mergeCell ref="H119:I119"/>
    <mergeCell ref="J119:J120"/>
    <mergeCell ref="A116:A117"/>
    <mergeCell ref="B116:B117"/>
    <mergeCell ref="C116:C117"/>
    <mergeCell ref="D116:D117"/>
    <mergeCell ref="E116:E117"/>
    <mergeCell ref="H116:I116"/>
    <mergeCell ref="J122:J123"/>
    <mergeCell ref="A125:J125"/>
    <mergeCell ref="A126:A127"/>
    <mergeCell ref="B126:B127"/>
    <mergeCell ref="C126:C127"/>
    <mergeCell ref="D126:D127"/>
    <mergeCell ref="E126:E127"/>
    <mergeCell ref="H126:I126"/>
    <mergeCell ref="J126:J127"/>
    <mergeCell ref="A122:A123"/>
    <mergeCell ref="B122:B123"/>
    <mergeCell ref="C122:C123"/>
    <mergeCell ref="D122:D123"/>
    <mergeCell ref="E122:E123"/>
    <mergeCell ref="H122:I122"/>
    <mergeCell ref="J129:J130"/>
    <mergeCell ref="A132:A133"/>
    <mergeCell ref="B132:B133"/>
    <mergeCell ref="C132:C133"/>
    <mergeCell ref="D132:D133"/>
    <mergeCell ref="E132:E133"/>
    <mergeCell ref="H132:I132"/>
    <mergeCell ref="J132:J133"/>
    <mergeCell ref="A129:A130"/>
    <mergeCell ref="B129:B130"/>
    <mergeCell ref="C129:C130"/>
    <mergeCell ref="D129:D130"/>
    <mergeCell ref="E129:E130"/>
    <mergeCell ref="H129:I129"/>
    <mergeCell ref="J135:J136"/>
    <mergeCell ref="A138:A139"/>
    <mergeCell ref="B138:B139"/>
    <mergeCell ref="C138:C139"/>
    <mergeCell ref="D138:D139"/>
    <mergeCell ref="E138:E139"/>
    <mergeCell ref="H138:I138"/>
    <mergeCell ref="J138:J139"/>
    <mergeCell ref="A135:A136"/>
    <mergeCell ref="B135:B136"/>
    <mergeCell ref="C135:C136"/>
    <mergeCell ref="D135:D136"/>
    <mergeCell ref="E135:E136"/>
    <mergeCell ref="H135:I135"/>
    <mergeCell ref="J141:J142"/>
    <mergeCell ref="A144:J144"/>
    <mergeCell ref="A145:J145"/>
    <mergeCell ref="A146:A147"/>
    <mergeCell ref="B146:B147"/>
    <mergeCell ref="C146:C147"/>
    <mergeCell ref="D146:D147"/>
    <mergeCell ref="E146:E147"/>
    <mergeCell ref="H146:I146"/>
    <mergeCell ref="J146:J147"/>
    <mergeCell ref="A141:A142"/>
    <mergeCell ref="B141:B142"/>
    <mergeCell ref="C141:C142"/>
    <mergeCell ref="D141:D142"/>
    <mergeCell ref="E141:E142"/>
    <mergeCell ref="H141:I141"/>
    <mergeCell ref="J155:J156"/>
    <mergeCell ref="A158:A159"/>
    <mergeCell ref="B158:B159"/>
    <mergeCell ref="C158:C159"/>
    <mergeCell ref="D158:D159"/>
    <mergeCell ref="E158:E159"/>
    <mergeCell ref="H158:I158"/>
    <mergeCell ref="J158:J159"/>
    <mergeCell ref="J149:J150"/>
    <mergeCell ref="A152:J152"/>
    <mergeCell ref="A153:J153"/>
    <mergeCell ref="A154:J154"/>
    <mergeCell ref="A155:A156"/>
    <mergeCell ref="B155:B156"/>
    <mergeCell ref="C155:C156"/>
    <mergeCell ref="D155:D156"/>
    <mergeCell ref="E155:E156"/>
    <mergeCell ref="H155:I155"/>
    <mergeCell ref="A149:A150"/>
    <mergeCell ref="B149:B150"/>
    <mergeCell ref="C149:C150"/>
    <mergeCell ref="D149:D150"/>
    <mergeCell ref="E149:E150"/>
    <mergeCell ref="H149:I149"/>
    <mergeCell ref="J161:J162"/>
    <mergeCell ref="A164:A165"/>
    <mergeCell ref="B164:B165"/>
    <mergeCell ref="C164:C165"/>
    <mergeCell ref="D164:D165"/>
    <mergeCell ref="E164:E165"/>
    <mergeCell ref="H164:I164"/>
    <mergeCell ref="J164:J165"/>
    <mergeCell ref="A161:A162"/>
    <mergeCell ref="B161:B162"/>
    <mergeCell ref="C161:C162"/>
    <mergeCell ref="D161:D162"/>
    <mergeCell ref="E161:E162"/>
    <mergeCell ref="H161:I161"/>
    <mergeCell ref="A167:J167"/>
    <mergeCell ref="A168:J168"/>
    <mergeCell ref="A169:J169"/>
    <mergeCell ref="A170:A171"/>
    <mergeCell ref="B170:B171"/>
    <mergeCell ref="C170:C171"/>
    <mergeCell ref="D170:D171"/>
    <mergeCell ref="E170:E171"/>
    <mergeCell ref="H170:I170"/>
    <mergeCell ref="J170:J171"/>
    <mergeCell ref="J179:J180"/>
    <mergeCell ref="A179:A180"/>
    <mergeCell ref="B179:B180"/>
    <mergeCell ref="C179:C180"/>
    <mergeCell ref="D179:D180"/>
    <mergeCell ref="E179:E180"/>
    <mergeCell ref="H179:I179"/>
    <mergeCell ref="J173:J174"/>
    <mergeCell ref="A176:A177"/>
    <mergeCell ref="B176:B177"/>
    <mergeCell ref="C176:C177"/>
    <mergeCell ref="D176:D177"/>
    <mergeCell ref="E176:E177"/>
    <mergeCell ref="H176:I176"/>
    <mergeCell ref="J176:J177"/>
    <mergeCell ref="A173:A174"/>
    <mergeCell ref="B173:B174"/>
    <mergeCell ref="C173:C174"/>
    <mergeCell ref="D173:D174"/>
    <mergeCell ref="E173:E174"/>
    <mergeCell ref="H173:I173"/>
  </mergeCells>
  <pageMargins left="0.7" right="0.7" top="0.75" bottom="0.75" header="0.3" footer="0.3"/>
  <pageSetup orientation="portrait" horizontalDpi="4294967292" verticalDpi="4294967292"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3"/>
  <sheetViews>
    <sheetView workbookViewId="0"/>
  </sheetViews>
  <sheetFormatPr baseColWidth="10" defaultRowHeight="15" x14ac:dyDescent="0.25"/>
  <sheetData>
    <row r="1" spans="1:1" x14ac:dyDescent="0.25">
      <c r="A1" s="121" t="s">
        <v>442</v>
      </c>
    </row>
    <row r="2" spans="1:1" x14ac:dyDescent="0.25">
      <c r="A2" t="s">
        <v>448</v>
      </c>
    </row>
    <row r="3" spans="1:1" x14ac:dyDescent="0.25">
      <c r="A3" t="s">
        <v>449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Q1"/>
  <sheetViews>
    <sheetView workbookViewId="0"/>
  </sheetViews>
  <sheetFormatPr baseColWidth="10" defaultRowHeight="15" x14ac:dyDescent="0.25"/>
  <cols>
    <col min="9" max="9" width="11.42578125" style="140" collapsed="1"/>
  </cols>
  <sheetData>
    <row r="1" spans="1:17" x14ac:dyDescent="0.25">
      <c r="A1" s="35" t="s">
        <v>512</v>
      </c>
      <c r="B1" s="35" t="s">
        <v>475</v>
      </c>
      <c r="C1" s="35" t="s">
        <v>439</v>
      </c>
      <c r="D1" s="35" t="s">
        <v>476</v>
      </c>
      <c r="E1" s="35" t="s">
        <v>477</v>
      </c>
      <c r="F1" s="35" t="s">
        <v>478</v>
      </c>
      <c r="G1" s="35" t="s">
        <v>479</v>
      </c>
      <c r="H1" s="35" t="s">
        <v>488</v>
      </c>
      <c r="I1" s="156" t="s">
        <v>501</v>
      </c>
      <c r="J1" s="35" t="s">
        <v>482</v>
      </c>
      <c r="K1" s="35" t="s">
        <v>483</v>
      </c>
      <c r="L1" s="35" t="s">
        <v>484</v>
      </c>
      <c r="M1" s="35" t="s">
        <v>494</v>
      </c>
      <c r="N1" s="35" t="s">
        <v>139</v>
      </c>
      <c r="O1" s="35" t="s">
        <v>81</v>
      </c>
      <c r="P1" s="35" t="s">
        <v>82</v>
      </c>
      <c r="Q1" s="35" t="s">
        <v>513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13</vt:i4>
      </vt:variant>
    </vt:vector>
  </HeadingPairs>
  <TitlesOfParts>
    <vt:vector size="25" baseType="lpstr">
      <vt:lpstr>Menú Principal</vt:lpstr>
      <vt:lpstr>Evaluación</vt:lpstr>
      <vt:lpstr>Resumen Autoevaluación</vt:lpstr>
      <vt:lpstr>Gráfica Comparativa</vt:lpstr>
      <vt:lpstr>Resúmen Cumplimiento</vt:lpstr>
      <vt:lpstr>Plan de Acción</vt:lpstr>
      <vt:lpstr>Definición Estandares</vt:lpstr>
      <vt:lpstr>Hoja2</vt:lpstr>
      <vt:lpstr>Hoja3</vt:lpstr>
      <vt:lpstr>Parámetros</vt:lpstr>
      <vt:lpstr>Exportar</vt:lpstr>
      <vt:lpstr>Hoja1</vt:lpstr>
      <vt:lpstr>'Menú Principal'!Área_de_impresión</vt:lpstr>
      <vt:lpstr>fechai</vt:lpstr>
      <vt:lpstr>inicio1</vt:lpstr>
      <vt:lpstr>inicio2</vt:lpstr>
      <vt:lpstr>inicio3</vt:lpstr>
      <vt:lpstr>inicio4</vt:lpstr>
      <vt:lpstr>inicio5</vt:lpstr>
      <vt:lpstr>Evaluación!Títulos_a_imprimir</vt:lpstr>
      <vt:lpstr>valida</vt:lpstr>
      <vt:lpstr>valida2</vt:lpstr>
      <vt:lpstr>valida3</vt:lpstr>
      <vt:lpstr>valida4</vt:lpstr>
      <vt:lpstr>valida5</vt:lpstr>
    </vt:vector>
  </TitlesOfParts>
  <Manager>Jusava.Net</Manager>
  <Company>Jusava.Net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www.jusava.net</dc:title>
  <dc:subject>Jusava.Net</dc:subject>
  <dc:creator>Jusava.Net</dc:creator>
  <cp:keywords>Juan Cruz Muñoz</cp:keywords>
  <dc:description>Jusava.Net</dc:description>
  <cp:lastModifiedBy>user</cp:lastModifiedBy>
  <cp:revision>0</cp:revision>
  <cp:lastPrinted>2017-04-04T00:41:39Z</cp:lastPrinted>
  <dcterms:created xsi:type="dcterms:W3CDTF">2017-04-03T14:46:34Z</dcterms:created>
  <dcterms:modified xsi:type="dcterms:W3CDTF">2019-06-10T23:46:36Z</dcterms:modified>
  <cp:category>Jusava.Net</cp:category>
  <cp:version>0</cp:version>
</cp:coreProperties>
</file>