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5. MUNICIPIO DE SINCELEJO\2. AÑO 2023\5. CONCURSO DE MERITOS\1. CM-001-2023 INTER. TAPAHUECOS 1\6. EVALUACION\EVALUACION PRELIMINAR\"/>
    </mc:Choice>
  </mc:AlternateContent>
  <xr:revisionPtr revIDLastSave="0" documentId="13_ncr:1_{C86E9F08-3BC7-4695-9551-7A7E4A5C5920}" xr6:coauthVersionLast="47" xr6:coauthVersionMax="47" xr10:uidLastSave="{00000000-0000-0000-0000-000000000000}"/>
  <bookViews>
    <workbookView xWindow="0" yWindow="84" windowWidth="22920" windowHeight="12156" tabRatio="685" xr2:uid="{00000000-000D-0000-FFFF-FFFF00000000}"/>
  </bookViews>
  <sheets>
    <sheet name="P2" sheetId="4" r:id="rId1"/>
    <sheet name="P4" sheetId="6" r:id="rId2"/>
    <sheet name="P5" sheetId="7" r:id="rId3"/>
    <sheet name="P6" sheetId="10" r:id="rId4"/>
  </sheets>
  <definedNames>
    <definedName name="_xlnm.Print_Area" localSheetId="0">'P2'!$A$1:$K$21</definedName>
    <definedName name="_xlnm.Print_Area" localSheetId="1">'P4'!$A$1:$K$21</definedName>
    <definedName name="_xlnm.Print_Area" localSheetId="2">'P5'!$A$1:$K$21</definedName>
    <definedName name="_xlnm.Print_Area" localSheetId="3">'P6'!$A$1:$K$21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8" i="10" l="1"/>
  <c r="J11" i="10"/>
  <c r="J10" i="10"/>
  <c r="J9" i="10"/>
  <c r="J8" i="10"/>
  <c r="J7" i="10"/>
  <c r="J6" i="10"/>
  <c r="J5" i="10"/>
  <c r="I1" i="10"/>
  <c r="I1" i="7"/>
  <c r="I1" i="6"/>
  <c r="I1" i="4"/>
  <c r="D18" i="7"/>
  <c r="J11" i="7"/>
  <c r="J10" i="7"/>
  <c r="B17" i="7" s="1"/>
  <c r="F17" i="7" s="1"/>
  <c r="J9" i="7"/>
  <c r="J8" i="7"/>
  <c r="J7" i="7"/>
  <c r="J6" i="7"/>
  <c r="J5" i="7"/>
  <c r="D18" i="6"/>
  <c r="J11" i="6"/>
  <c r="J10" i="6"/>
  <c r="B17" i="6" s="1"/>
  <c r="F17" i="6" s="1"/>
  <c r="J9" i="6"/>
  <c r="J8" i="6"/>
  <c r="J7" i="6"/>
  <c r="J6" i="6"/>
  <c r="J5" i="6"/>
  <c r="D18" i="4"/>
  <c r="J11" i="4"/>
  <c r="J10" i="4"/>
  <c r="J9" i="4"/>
  <c r="J8" i="4"/>
  <c r="J7" i="4"/>
  <c r="J6" i="4"/>
  <c r="J5" i="4"/>
  <c r="B15" i="10" l="1"/>
  <c r="F15" i="10" s="1"/>
  <c r="B20" i="10"/>
  <c r="F20" i="10" s="1"/>
  <c r="B16" i="10"/>
  <c r="F16" i="10" s="1"/>
  <c r="B17" i="10"/>
  <c r="F17" i="10" s="1"/>
  <c r="B18" i="10"/>
  <c r="F18" i="10" s="1"/>
  <c r="B19" i="10"/>
  <c r="F19" i="10" s="1"/>
  <c r="B16" i="6"/>
  <c r="F16" i="6" s="1"/>
  <c r="B15" i="7"/>
  <c r="F15" i="7" s="1"/>
  <c r="B18" i="7"/>
  <c r="F18" i="7" s="1"/>
  <c r="B16" i="7"/>
  <c r="F16" i="7" s="1"/>
  <c r="B20" i="7"/>
  <c r="F20" i="7" s="1"/>
  <c r="B19" i="7"/>
  <c r="F19" i="7" s="1"/>
  <c r="B20" i="6"/>
  <c r="F20" i="6" s="1"/>
  <c r="B15" i="6"/>
  <c r="F15" i="6" s="1"/>
  <c r="B18" i="6"/>
  <c r="F18" i="6" s="1"/>
  <c r="B19" i="6"/>
  <c r="F19" i="6" s="1"/>
  <c r="B17" i="4"/>
  <c r="F17" i="4" s="1"/>
  <c r="B15" i="4"/>
  <c r="F15" i="4" s="1"/>
  <c r="B16" i="4"/>
  <c r="F16" i="4" s="1"/>
  <c r="B20" i="4"/>
  <c r="F20" i="4" s="1"/>
  <c r="B18" i="4"/>
  <c r="F18" i="4" s="1"/>
  <c r="B19" i="4"/>
  <c r="F19" i="4" s="1"/>
</calcChain>
</file>

<file path=xl/sharedStrings.xml><?xml version="1.0" encoding="utf-8"?>
<sst xmlns="http://schemas.openxmlformats.org/spreadsheetml/2006/main" count="196" uniqueCount="38">
  <si>
    <t>TOTAL INTEGRANTES</t>
  </si>
  <si>
    <t>INTEG. 1</t>
  </si>
  <si>
    <t>INTEG. 2</t>
  </si>
  <si>
    <t>INTEG. 3</t>
  </si>
  <si>
    <t>INTEG. 4</t>
  </si>
  <si>
    <t>ACTIVO CORRIENTE</t>
  </si>
  <si>
    <t>PASIVO CORRIENTE</t>
  </si>
  <si>
    <t>ACTIVO TOTAL</t>
  </si>
  <si>
    <t>PASIVO TOTAL</t>
  </si>
  <si>
    <t xml:space="preserve">UTILIDAD OPERACIONAL </t>
  </si>
  <si>
    <t>GASTOS DE INTERES</t>
  </si>
  <si>
    <t>PATRIMONIO</t>
  </si>
  <si>
    <t xml:space="preserve">VALOR PRESUPUESTO OFCIAL </t>
  </si>
  <si>
    <t>ANTICIPO</t>
  </si>
  <si>
    <t>¿MIPYME?</t>
  </si>
  <si>
    <t>SI</t>
  </si>
  <si>
    <t>NO</t>
  </si>
  <si>
    <t>CAPACIDAD FINANCIERA Y ORGANIZACIONAL</t>
  </si>
  <si>
    <t>CALCULADO</t>
  </si>
  <si>
    <t>EXIGIDO</t>
  </si>
  <si>
    <t>RESULTADO</t>
  </si>
  <si>
    <t>MIPYME</t>
  </si>
  <si>
    <t>NO MIPYME</t>
  </si>
  <si>
    <t>Liquidez: (AC/PC)</t>
  </si>
  <si>
    <t>≥1,11</t>
  </si>
  <si>
    <t>≥1,21</t>
  </si>
  <si>
    <t>Endeudamiento: (PT/AT)</t>
  </si>
  <si>
    <t>≤ 75%</t>
  </si>
  <si>
    <t>≤ 70%</t>
  </si>
  <si>
    <t>Razón de Cobertura de Intereses</t>
  </si>
  <si>
    <t>≥0</t>
  </si>
  <si>
    <t>≥1</t>
  </si>
  <si>
    <t>Capital de Trabajo</t>
  </si>
  <si>
    <t>Rentabilidad del patrimonio</t>
  </si>
  <si>
    <t>≥0,04</t>
  </si>
  <si>
    <t>Rentabilidad del activo</t>
  </si>
  <si>
    <t>≥0,02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</si>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</sst>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5" formatCode="&quot;$&quot;\ 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entury Gothic"/>
      <family val="2"/>
    </font>
    <font>
      <sz val="9"/>
      <color theme="1"/>
      <name val="Century Gothic"/>
      <family val="2"/>
    </font>
    <font>
      <b/>
      <sz val="9"/>
      <name val="Century Gothic"/>
      <family val="2"/>
    </font>
    <font>
      <sz val="9"/>
      <name val="Century Gothic"/>
      <family val="2"/>
    </font>
    <font>
      <b/>
      <sz val="9"/>
      <color theme="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0" fontId="5" fillId="4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164" fontId="3" fillId="4" borderId="1" xfId="1" applyNumberFormat="1" applyFont="1" applyFill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4" fontId="3" fillId="3" borderId="3" xfId="2" applyFont="1" applyFill="1" applyBorder="1" applyAlignment="1">
      <alignment horizontal="center" vertical="center" wrapText="1"/>
    </xf>
    <xf numFmtId="44" fontId="3" fillId="3" borderId="4" xfId="2" applyFont="1" applyFill="1" applyBorder="1" applyAlignment="1">
      <alignment horizontal="center" vertical="center" wrapText="1"/>
    </xf>
    <xf numFmtId="164" fontId="3" fillId="5" borderId="3" xfId="1" applyNumberFormat="1" applyFont="1" applyFill="1" applyBorder="1"/>
    <xf numFmtId="164" fontId="3" fillId="5" borderId="4" xfId="1" applyNumberFormat="1" applyFont="1" applyFill="1" applyBorder="1"/>
    <xf numFmtId="164" fontId="3" fillId="3" borderId="3" xfId="1" applyNumberFormat="1" applyFont="1" applyFill="1" applyBorder="1" applyAlignment="1">
      <alignment vertical="center"/>
    </xf>
    <xf numFmtId="164" fontId="3" fillId="3" borderId="4" xfId="1" applyNumberFormat="1" applyFont="1" applyFill="1" applyBorder="1" applyAlignment="1">
      <alignment vertical="center"/>
    </xf>
    <xf numFmtId="2" fontId="5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0" fontId="5" fillId="4" borderId="3" xfId="0" applyNumberFormat="1" applyFont="1" applyFill="1" applyBorder="1" applyAlignment="1">
      <alignment horizontal="center" vertical="center"/>
    </xf>
    <xf numFmtId="10" fontId="5" fillId="4" borderId="4" xfId="0" applyNumberFormat="1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/>
    </xf>
    <xf numFmtId="165" fontId="5" fillId="4" borderId="3" xfId="0" applyNumberFormat="1" applyFont="1" applyFill="1" applyBorder="1" applyAlignment="1">
      <alignment horizontal="center" vertical="center"/>
    </xf>
    <xf numFmtId="165" fontId="5" fillId="4" borderId="4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4" fontId="3" fillId="3" borderId="1" xfId="2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012BD-3AAF-4FA4-BAF5-E711381CBCA9}">
  <dimension ref="A1:K66"/>
  <sheetViews>
    <sheetView tabSelected="1" view="pageBreakPreview" zoomScaleNormal="100" zoomScaleSheetLayoutView="100" workbookViewId="0">
      <selection activeCell="B1" sqref="B1:C1"/>
    </sheetView>
  </sheetViews>
  <sheetFormatPr baseColWidth="10" defaultColWidth="11.44140625" defaultRowHeight="13.2" x14ac:dyDescent="0.3"/>
  <cols>
    <col min="1" max="1" width="19.77734375" style="1" customWidth="1"/>
    <col min="2" max="2" width="15.109375" style="1" customWidth="1"/>
    <col min="3" max="3" width="7.77734375" style="1" customWidth="1"/>
    <col min="4" max="4" width="13.44140625" style="1" customWidth="1"/>
    <col min="5" max="5" width="10.77734375" style="1" customWidth="1"/>
    <col min="6" max="6" width="17" style="1" customWidth="1"/>
    <col min="7" max="7" width="7" style="1" customWidth="1"/>
    <col min="8" max="8" width="14" style="1" customWidth="1"/>
    <col min="9" max="9" width="7.109375" style="1" customWidth="1"/>
    <col min="10" max="10" width="16" style="1" customWidth="1"/>
    <col min="11" max="11" width="8" style="1" customWidth="1"/>
    <col min="12" max="16384" width="11.44140625" style="1"/>
  </cols>
  <sheetData>
    <row r="1" spans="1:11" s="10" customFormat="1" ht="34.200000000000003" customHeight="1" x14ac:dyDescent="0.3">
      <c r="A1" s="9" t="s">
        <v>0</v>
      </c>
      <c r="B1" s="41">
        <v>1</v>
      </c>
      <c r="C1" s="41"/>
      <c r="D1" s="17" t="s">
        <v>12</v>
      </c>
      <c r="E1" s="18"/>
      <c r="F1" s="19">
        <v>208696764</v>
      </c>
      <c r="G1" s="20"/>
      <c r="H1" s="9" t="s">
        <v>13</v>
      </c>
      <c r="I1" s="42">
        <f>+F1*0.4</f>
        <v>83478705.600000009</v>
      </c>
      <c r="J1" s="42"/>
      <c r="K1" s="42"/>
    </row>
    <row r="3" spans="1:11" s="5" customFormat="1" ht="11.4" x14ac:dyDescent="0.2">
      <c r="A3" s="27"/>
      <c r="B3" s="43" t="s">
        <v>1</v>
      </c>
      <c r="C3" s="44"/>
      <c r="D3" s="45" t="s">
        <v>2</v>
      </c>
      <c r="E3" s="46"/>
      <c r="F3" s="43" t="s">
        <v>3</v>
      </c>
      <c r="G3" s="44"/>
      <c r="H3" s="43" t="s">
        <v>4</v>
      </c>
      <c r="I3" s="44"/>
      <c r="J3" s="47" t="s">
        <v>37</v>
      </c>
      <c r="K3" s="47"/>
    </row>
    <row r="4" spans="1:11" s="8" customFormat="1" ht="11.4" x14ac:dyDescent="0.2">
      <c r="A4" s="28"/>
      <c r="B4" s="7" t="s">
        <v>14</v>
      </c>
      <c r="C4" s="12" t="s">
        <v>15</v>
      </c>
      <c r="D4" s="7" t="s">
        <v>14</v>
      </c>
      <c r="E4" s="12" t="s">
        <v>15</v>
      </c>
      <c r="F4" s="7" t="s">
        <v>14</v>
      </c>
      <c r="G4" s="12" t="s">
        <v>15</v>
      </c>
      <c r="H4" s="7" t="s">
        <v>14</v>
      </c>
      <c r="I4" s="12" t="s">
        <v>15</v>
      </c>
      <c r="J4" s="7" t="s">
        <v>14</v>
      </c>
      <c r="K4" s="12" t="s">
        <v>15</v>
      </c>
    </row>
    <row r="5" spans="1:11" s="2" customFormat="1" ht="28.5" customHeight="1" x14ac:dyDescent="0.3">
      <c r="A5" s="6" t="s">
        <v>5</v>
      </c>
      <c r="B5" s="23">
        <v>567380372</v>
      </c>
      <c r="C5" s="24"/>
      <c r="D5" s="21"/>
      <c r="E5" s="22"/>
      <c r="F5" s="21"/>
      <c r="G5" s="22"/>
      <c r="H5" s="21"/>
      <c r="I5" s="22"/>
      <c r="J5" s="16">
        <f>+SUM(B5:I5)</f>
        <v>567380372</v>
      </c>
      <c r="K5" s="16"/>
    </row>
    <row r="6" spans="1:11" s="3" customFormat="1" ht="28.5" customHeight="1" x14ac:dyDescent="0.3">
      <c r="A6" s="6" t="s">
        <v>6</v>
      </c>
      <c r="B6" s="23">
        <v>59191987</v>
      </c>
      <c r="C6" s="24"/>
      <c r="D6" s="21"/>
      <c r="E6" s="22"/>
      <c r="F6" s="21"/>
      <c r="G6" s="22"/>
      <c r="H6" s="21"/>
      <c r="I6" s="22"/>
      <c r="J6" s="16">
        <f t="shared" ref="J6:J11" si="0">+SUM(B6:I6)</f>
        <v>59191987</v>
      </c>
      <c r="K6" s="16"/>
    </row>
    <row r="7" spans="1:11" s="3" customFormat="1" ht="28.5" customHeight="1" x14ac:dyDescent="0.3">
      <c r="A7" s="6" t="s">
        <v>7</v>
      </c>
      <c r="B7" s="23">
        <v>979622287</v>
      </c>
      <c r="C7" s="24"/>
      <c r="D7" s="21"/>
      <c r="E7" s="22"/>
      <c r="F7" s="21"/>
      <c r="G7" s="22"/>
      <c r="H7" s="21"/>
      <c r="I7" s="22"/>
      <c r="J7" s="16">
        <f t="shared" si="0"/>
        <v>979622287</v>
      </c>
      <c r="K7" s="16"/>
    </row>
    <row r="8" spans="1:11" s="3" customFormat="1" ht="28.5" customHeight="1" x14ac:dyDescent="0.3">
      <c r="A8" s="6" t="s">
        <v>8</v>
      </c>
      <c r="B8" s="23">
        <v>259191209</v>
      </c>
      <c r="C8" s="24"/>
      <c r="D8" s="21"/>
      <c r="E8" s="22"/>
      <c r="F8" s="21"/>
      <c r="G8" s="22"/>
      <c r="H8" s="21"/>
      <c r="I8" s="22"/>
      <c r="J8" s="16">
        <f t="shared" si="0"/>
        <v>259191209</v>
      </c>
      <c r="K8" s="16"/>
    </row>
    <row r="9" spans="1:11" s="3" customFormat="1" ht="28.5" customHeight="1" x14ac:dyDescent="0.3">
      <c r="A9" s="6" t="s">
        <v>9</v>
      </c>
      <c r="B9" s="23">
        <v>93553754</v>
      </c>
      <c r="C9" s="24"/>
      <c r="D9" s="21"/>
      <c r="E9" s="22"/>
      <c r="F9" s="21"/>
      <c r="G9" s="22"/>
      <c r="H9" s="21"/>
      <c r="I9" s="22"/>
      <c r="J9" s="16">
        <f t="shared" si="0"/>
        <v>93553754</v>
      </c>
      <c r="K9" s="16"/>
    </row>
    <row r="10" spans="1:11" s="2" customFormat="1" ht="28.5" customHeight="1" x14ac:dyDescent="0.3">
      <c r="A10" s="6" t="s">
        <v>10</v>
      </c>
      <c r="B10" s="23">
        <v>14443036</v>
      </c>
      <c r="C10" s="24"/>
      <c r="D10" s="21"/>
      <c r="E10" s="22"/>
      <c r="F10" s="21"/>
      <c r="G10" s="22"/>
      <c r="H10" s="21"/>
      <c r="I10" s="22"/>
      <c r="J10" s="16">
        <f t="shared" si="0"/>
        <v>14443036</v>
      </c>
      <c r="K10" s="16"/>
    </row>
    <row r="11" spans="1:11" s="3" customFormat="1" ht="28.5" customHeight="1" x14ac:dyDescent="0.3">
      <c r="A11" s="6" t="s">
        <v>11</v>
      </c>
      <c r="B11" s="23">
        <v>720431078</v>
      </c>
      <c r="C11" s="24"/>
      <c r="D11" s="21"/>
      <c r="E11" s="22"/>
      <c r="F11" s="21"/>
      <c r="G11" s="22"/>
      <c r="H11" s="21"/>
      <c r="I11" s="22"/>
      <c r="J11" s="16">
        <f t="shared" si="0"/>
        <v>720431078</v>
      </c>
      <c r="K11" s="16"/>
    </row>
    <row r="12" spans="1:11" s="3" customFormat="1" ht="21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s="3" customFormat="1" ht="13.2" customHeight="1" x14ac:dyDescent="0.3">
      <c r="A13" s="34" t="s">
        <v>17</v>
      </c>
      <c r="B13" s="36" t="s">
        <v>18</v>
      </c>
      <c r="C13" s="37"/>
      <c r="D13" s="40" t="s">
        <v>19</v>
      </c>
      <c r="E13" s="40"/>
      <c r="F13" s="36" t="s">
        <v>20</v>
      </c>
      <c r="G13" s="37"/>
      <c r="H13" s="1"/>
      <c r="I13" s="1"/>
      <c r="J13" s="1"/>
      <c r="K13" s="1"/>
    </row>
    <row r="14" spans="1:11" s="2" customFormat="1" ht="21" customHeight="1" x14ac:dyDescent="0.3">
      <c r="A14" s="35"/>
      <c r="B14" s="38"/>
      <c r="C14" s="39"/>
      <c r="D14" s="11" t="s">
        <v>21</v>
      </c>
      <c r="E14" s="11" t="s">
        <v>22</v>
      </c>
      <c r="F14" s="38"/>
      <c r="G14" s="39"/>
      <c r="H14" s="1"/>
      <c r="I14" s="1"/>
      <c r="J14" s="1"/>
      <c r="K14" s="1"/>
    </row>
    <row r="15" spans="1:11" s="3" customFormat="1" ht="22.2" customHeight="1" x14ac:dyDescent="0.3">
      <c r="A15" s="14" t="s">
        <v>23</v>
      </c>
      <c r="B15" s="25">
        <f>+J5/J6</f>
        <v>9.5854253380613841</v>
      </c>
      <c r="C15" s="25"/>
      <c r="D15" s="13" t="s">
        <v>24</v>
      </c>
      <c r="E15" s="13" t="s">
        <v>25</v>
      </c>
      <c r="F15" s="26" t="str">
        <f>+IF(K4="SI",IF(B15&gt;=1.11,"CUMPLE","NO CUMPLE"),IF(B15&gt;=1.21,"CUMPLE","NO CUMPLE"))</f>
        <v>CUMPLE</v>
      </c>
      <c r="G15" s="26"/>
      <c r="H15" s="1"/>
      <c r="I15" s="1"/>
      <c r="J15" s="1"/>
      <c r="K15" s="4" t="s">
        <v>15</v>
      </c>
    </row>
    <row r="16" spans="1:11" s="3" customFormat="1" ht="22.2" customHeight="1" x14ac:dyDescent="0.3">
      <c r="A16" s="14" t="s">
        <v>26</v>
      </c>
      <c r="B16" s="29">
        <f>+J8/J7</f>
        <v>0.26458280139149182</v>
      </c>
      <c r="C16" s="30"/>
      <c r="D16" s="13" t="s">
        <v>27</v>
      </c>
      <c r="E16" s="13" t="s">
        <v>28</v>
      </c>
      <c r="F16" s="26" t="str">
        <f>+IF(K4="SI",IF(B16&lt;=75%,"CUMPLE","NO CUMPLE"),IF(B16&lt;=70%,"CUMPLE","NO CUMPLE"))</f>
        <v>CUMPLE</v>
      </c>
      <c r="G16" s="26"/>
      <c r="H16" s="1"/>
      <c r="I16" s="1"/>
      <c r="J16" s="1"/>
      <c r="K16" s="4" t="s">
        <v>16</v>
      </c>
    </row>
    <row r="17" spans="1:11" s="3" customFormat="1" ht="26.55" customHeight="1" x14ac:dyDescent="0.3">
      <c r="A17" s="14" t="s">
        <v>29</v>
      </c>
      <c r="B17" s="25">
        <f>+IF(J10=0,"INDETERMINADO",J9/J10)</f>
        <v>6.4774299530929644</v>
      </c>
      <c r="C17" s="25"/>
      <c r="D17" s="13" t="s">
        <v>30</v>
      </c>
      <c r="E17" s="13" t="s">
        <v>31</v>
      </c>
      <c r="F17" s="26" t="str">
        <f>+IF(K4="SI",IF(OR(B17&gt;=0,"INDETERMINADO"),"CUMPLE","NO CUMPLE"),IF(OR(B17&gt;=1,"INDETERMINADO"),"CUMPLE","NO CUMPLE"))</f>
        <v>CUMPLE</v>
      </c>
      <c r="G17" s="26"/>
      <c r="H17" s="1"/>
      <c r="I17" s="1"/>
      <c r="J17" s="1"/>
      <c r="K17" s="1"/>
    </row>
    <row r="18" spans="1:11" s="3" customFormat="1" ht="22.2" customHeight="1" x14ac:dyDescent="0.3">
      <c r="A18" s="14" t="s">
        <v>32</v>
      </c>
      <c r="B18" s="31">
        <f>+J5-J6</f>
        <v>508188385</v>
      </c>
      <c r="C18" s="31"/>
      <c r="D18" s="32">
        <f>0.1*F1</f>
        <v>20869676.400000002</v>
      </c>
      <c r="E18" s="33"/>
      <c r="F18" s="26" t="str">
        <f>+IF(B18&gt;=D18,"CUMPLE","NO CUMPLE")</f>
        <v>CUMPLE</v>
      </c>
      <c r="G18" s="26"/>
      <c r="H18" s="1"/>
      <c r="I18" s="1"/>
      <c r="J18" s="1"/>
      <c r="K18" s="1"/>
    </row>
    <row r="19" spans="1:11" s="3" customFormat="1" ht="26.55" customHeight="1" x14ac:dyDescent="0.3">
      <c r="A19" s="15" t="s">
        <v>33</v>
      </c>
      <c r="B19" s="25">
        <f>+J9/J11</f>
        <v>0.1298580209223012</v>
      </c>
      <c r="C19" s="25"/>
      <c r="D19" s="13" t="s">
        <v>30</v>
      </c>
      <c r="E19" s="13" t="s">
        <v>34</v>
      </c>
      <c r="F19" s="26" t="str">
        <f>+IF(K4="SI",IF(B19&gt;=0,"CUMPLE","NO CUMPLE"),IF(B19&gt;=0.04,"CUMPLE","NO CUMPLE"))</f>
        <v>CUMPLE</v>
      </c>
      <c r="G19" s="26"/>
      <c r="H19" s="1"/>
      <c r="I19" s="1"/>
      <c r="J19" s="1"/>
      <c r="K19" s="1"/>
    </row>
    <row r="20" spans="1:11" s="3" customFormat="1" ht="22.2" customHeight="1" x14ac:dyDescent="0.3">
      <c r="A20" s="15" t="s">
        <v>35</v>
      </c>
      <c r="B20" s="25">
        <f>+J9/J7</f>
        <v>9.5499821963523787E-2</v>
      </c>
      <c r="C20" s="25"/>
      <c r="D20" s="13" t="s">
        <v>30</v>
      </c>
      <c r="E20" s="13" t="s">
        <v>36</v>
      </c>
      <c r="F20" s="26" t="str">
        <f>+IF(K4="SI",IF(B20&gt;=0,"CUMPLE","NO CUMPLE"),IF(B20&gt;=0.02,"CUMPLE","NO CUMPLE"))</f>
        <v>CUMPLE</v>
      </c>
      <c r="G20" s="26"/>
    </row>
    <row r="21" spans="1:11" s="3" customFormat="1" ht="28.5" customHeight="1" x14ac:dyDescent="0.3"/>
    <row r="22" spans="1:11" s="3" customFormat="1" ht="28.5" customHeight="1" x14ac:dyDescent="0.3"/>
    <row r="23" spans="1:11" s="3" customFormat="1" ht="28.5" customHeight="1" x14ac:dyDescent="0.3"/>
    <row r="24" spans="1:11" s="3" customFormat="1" ht="28.5" customHeight="1" x14ac:dyDescent="0.3"/>
    <row r="25" spans="1:11" s="3" customFormat="1" ht="28.5" customHeight="1" x14ac:dyDescent="0.3"/>
    <row r="26" spans="1:11" s="3" customFormat="1" ht="28.5" customHeight="1" x14ac:dyDescent="0.3"/>
    <row r="27" spans="1:11" s="3" customFormat="1" ht="28.5" customHeight="1" x14ac:dyDescent="0.3"/>
    <row r="28" spans="1:11" s="3" customFormat="1" ht="28.5" customHeight="1" x14ac:dyDescent="0.3"/>
    <row r="29" spans="1:11" s="3" customFormat="1" ht="28.5" customHeight="1" x14ac:dyDescent="0.3"/>
    <row r="30" spans="1:11" s="3" customFormat="1" ht="28.5" customHeight="1" x14ac:dyDescent="0.3"/>
    <row r="31" spans="1:11" s="3" customFormat="1" ht="28.5" customHeight="1" x14ac:dyDescent="0.3"/>
    <row r="32" spans="1:11" s="3" customFormat="1" ht="28.5" customHeight="1" x14ac:dyDescent="0.3"/>
    <row r="33" s="3" customFormat="1" ht="28.5" customHeight="1" x14ac:dyDescent="0.3"/>
    <row r="34" s="3" customFormat="1" ht="28.5" customHeight="1" x14ac:dyDescent="0.3"/>
    <row r="35" s="3" customFormat="1" ht="28.5" customHeight="1" x14ac:dyDescent="0.3"/>
    <row r="36" s="3" customFormat="1" ht="28.5" customHeight="1" x14ac:dyDescent="0.3"/>
    <row r="37" s="3" customFormat="1" ht="28.5" customHeight="1" x14ac:dyDescent="0.3"/>
    <row r="38" s="3" customFormat="1" ht="28.5" customHeight="1" x14ac:dyDescent="0.3"/>
    <row r="39" s="2" customFormat="1" ht="33.75" customHeight="1" x14ac:dyDescent="0.3"/>
    <row r="40" s="3" customFormat="1" ht="28.5" customHeight="1" x14ac:dyDescent="0.3"/>
    <row r="41" s="3" customFormat="1" ht="28.5" customHeight="1" x14ac:dyDescent="0.3"/>
    <row r="42" s="3" customFormat="1" ht="28.5" customHeight="1" x14ac:dyDescent="0.3"/>
    <row r="43" s="2" customFormat="1" ht="28.5" customHeight="1" x14ac:dyDescent="0.3"/>
    <row r="44" s="3" customFormat="1" ht="28.5" customHeight="1" x14ac:dyDescent="0.3"/>
    <row r="45" s="3" customFormat="1" ht="28.5" customHeight="1" x14ac:dyDescent="0.3"/>
    <row r="46" s="3" customFormat="1" ht="28.5" customHeight="1" x14ac:dyDescent="0.3"/>
    <row r="47" s="3" customFormat="1" ht="28.5" customHeight="1" x14ac:dyDescent="0.3"/>
    <row r="48" s="3" customFormat="1" ht="28.5" customHeight="1" x14ac:dyDescent="0.3"/>
    <row r="49" s="2" customFormat="1" ht="28.5" customHeight="1" x14ac:dyDescent="0.3"/>
    <row r="50" s="3" customFormat="1" ht="28.5" customHeight="1" x14ac:dyDescent="0.3"/>
    <row r="51" s="3" customFormat="1" ht="28.5" customHeight="1" x14ac:dyDescent="0.3"/>
    <row r="52" s="3" customFormat="1" ht="28.5" customHeight="1" x14ac:dyDescent="0.3"/>
    <row r="53" s="2" customFormat="1" ht="28.5" customHeight="1" x14ac:dyDescent="0.3"/>
    <row r="54" s="3" customFormat="1" ht="28.5" customHeight="1" x14ac:dyDescent="0.3"/>
    <row r="55" s="3" customFormat="1" ht="28.5" customHeight="1" x14ac:dyDescent="0.3"/>
    <row r="56" s="3" customFormat="1" ht="28.5" customHeight="1" x14ac:dyDescent="0.3"/>
    <row r="57" s="3" customFormat="1" ht="28.5" customHeight="1" x14ac:dyDescent="0.3"/>
    <row r="58" s="3" customFormat="1" ht="28.5" customHeight="1" x14ac:dyDescent="0.3"/>
    <row r="59" s="3" customFormat="1" ht="28.5" customHeight="1" x14ac:dyDescent="0.3"/>
    <row r="60" s="3" customFormat="1" ht="28.5" customHeight="1" x14ac:dyDescent="0.3"/>
    <row r="61" ht="28.5" customHeight="1" x14ac:dyDescent="0.3"/>
    <row r="62" s="2" customFormat="1" ht="28.5" customHeight="1" x14ac:dyDescent="0.3"/>
    <row r="63" s="3" customFormat="1" ht="28.5" customHeight="1" x14ac:dyDescent="0.3"/>
    <row r="64" s="3" customFormat="1" ht="28.5" customHeight="1" x14ac:dyDescent="0.3"/>
    <row r="65" s="3" customFormat="1" ht="51.75" customHeight="1" x14ac:dyDescent="0.3"/>
    <row r="66" s="3" customFormat="1" ht="28.5" customHeight="1" x14ac:dyDescent="0.3"/>
  </sheetData>
  <mergeCells count="62">
    <mergeCell ref="B1:C1"/>
    <mergeCell ref="D1:E1"/>
    <mergeCell ref="F1:G1"/>
    <mergeCell ref="I1:K1"/>
    <mergeCell ref="A3:A4"/>
    <mergeCell ref="B3:C3"/>
    <mergeCell ref="D3:E3"/>
    <mergeCell ref="F3:G3"/>
    <mergeCell ref="H3:I3"/>
    <mergeCell ref="J3:K3"/>
    <mergeCell ref="B6:C6"/>
    <mergeCell ref="D6:E6"/>
    <mergeCell ref="F6:G6"/>
    <mergeCell ref="H6:I6"/>
    <mergeCell ref="J6:K6"/>
    <mergeCell ref="B5:C5"/>
    <mergeCell ref="D5:E5"/>
    <mergeCell ref="F5:G5"/>
    <mergeCell ref="H5:I5"/>
    <mergeCell ref="J5:K5"/>
    <mergeCell ref="B8:C8"/>
    <mergeCell ref="D8:E8"/>
    <mergeCell ref="F8:G8"/>
    <mergeCell ref="H8:I8"/>
    <mergeCell ref="J8:K8"/>
    <mergeCell ref="B7:C7"/>
    <mergeCell ref="D7:E7"/>
    <mergeCell ref="F7:G7"/>
    <mergeCell ref="H7:I7"/>
    <mergeCell ref="J7:K7"/>
    <mergeCell ref="H9:I9"/>
    <mergeCell ref="J9:K9"/>
    <mergeCell ref="B10:C10"/>
    <mergeCell ref="D10:E10"/>
    <mergeCell ref="F10:G10"/>
    <mergeCell ref="H10:I10"/>
    <mergeCell ref="J10:K10"/>
    <mergeCell ref="A13:A14"/>
    <mergeCell ref="B13:C14"/>
    <mergeCell ref="D13:E13"/>
    <mergeCell ref="F13:G14"/>
    <mergeCell ref="B9:C9"/>
    <mergeCell ref="D9:E9"/>
    <mergeCell ref="F9:G9"/>
    <mergeCell ref="B11:C11"/>
    <mergeCell ref="D11:E11"/>
    <mergeCell ref="F11:G11"/>
    <mergeCell ref="H11:I11"/>
    <mergeCell ref="J11:K11"/>
    <mergeCell ref="B20:C20"/>
    <mergeCell ref="F20:G20"/>
    <mergeCell ref="B15:C15"/>
    <mergeCell ref="F15:G15"/>
    <mergeCell ref="B16:C16"/>
    <mergeCell ref="F16:G16"/>
    <mergeCell ref="B17:C17"/>
    <mergeCell ref="F17:G17"/>
    <mergeCell ref="B18:C18"/>
    <mergeCell ref="D18:E18"/>
    <mergeCell ref="F18:G18"/>
    <mergeCell ref="B19:C19"/>
    <mergeCell ref="F19:G19"/>
  </mergeCells>
  <dataValidations count="1">
    <dataValidation type="list" allowBlank="1" showInputMessage="1" showErrorMessage="1" sqref="C4 E4 G4 I4 K4" xr:uid="{B549033A-62EC-4ECA-B532-1AB699B7BF1C}">
      <formula1>$K$15:$K$16</formula1>
    </dataValidation>
  </dataValidations>
  <pageMargins left="0.7" right="0.7" top="0.75" bottom="0.75" header="0.3" footer="0.3"/>
  <pageSetup paperSize="5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96470-FD75-4073-901D-A073591F207D}">
  <dimension ref="A1:K66"/>
  <sheetViews>
    <sheetView view="pageBreakPreview" zoomScaleNormal="100" zoomScaleSheetLayoutView="100" workbookViewId="0">
      <selection activeCell="B1" sqref="B1:C1"/>
    </sheetView>
  </sheetViews>
  <sheetFormatPr baseColWidth="10" defaultColWidth="11.44140625" defaultRowHeight="13.2" x14ac:dyDescent="0.3"/>
  <cols>
    <col min="1" max="1" width="19.77734375" style="1" customWidth="1"/>
    <col min="2" max="2" width="15.109375" style="1" customWidth="1"/>
    <col min="3" max="3" width="7.77734375" style="1" customWidth="1"/>
    <col min="4" max="4" width="13.44140625" style="1" customWidth="1"/>
    <col min="5" max="5" width="10.77734375" style="1" customWidth="1"/>
    <col min="6" max="6" width="17" style="1" customWidth="1"/>
    <col min="7" max="7" width="7" style="1" customWidth="1"/>
    <col min="8" max="8" width="14" style="1" customWidth="1"/>
    <col min="9" max="9" width="7.109375" style="1" customWidth="1"/>
    <col min="10" max="10" width="16" style="1" customWidth="1"/>
    <col min="11" max="11" width="8" style="1" customWidth="1"/>
    <col min="12" max="16384" width="11.44140625" style="1"/>
  </cols>
  <sheetData>
    <row r="1" spans="1:11" s="10" customFormat="1" ht="34.200000000000003" customHeight="1" x14ac:dyDescent="0.3">
      <c r="A1" s="9" t="s">
        <v>0</v>
      </c>
      <c r="B1" s="41">
        <v>1</v>
      </c>
      <c r="C1" s="41"/>
      <c r="D1" s="17" t="s">
        <v>12</v>
      </c>
      <c r="E1" s="18"/>
      <c r="F1" s="19">
        <v>208696764</v>
      </c>
      <c r="G1" s="20"/>
      <c r="H1" s="9" t="s">
        <v>13</v>
      </c>
      <c r="I1" s="42">
        <f>+F1*0.4</f>
        <v>83478705.600000009</v>
      </c>
      <c r="J1" s="42"/>
      <c r="K1" s="42"/>
    </row>
    <row r="3" spans="1:11" s="5" customFormat="1" ht="11.4" x14ac:dyDescent="0.2">
      <c r="A3" s="27"/>
      <c r="B3" s="43" t="s">
        <v>1</v>
      </c>
      <c r="C3" s="44"/>
      <c r="D3" s="45" t="s">
        <v>2</v>
      </c>
      <c r="E3" s="46"/>
      <c r="F3" s="43" t="s">
        <v>3</v>
      </c>
      <c r="G3" s="44"/>
      <c r="H3" s="43" t="s">
        <v>4</v>
      </c>
      <c r="I3" s="44"/>
      <c r="J3" s="47" t="s">
        <v>37</v>
      </c>
      <c r="K3" s="47"/>
    </row>
    <row r="4" spans="1:11" s="8" customFormat="1" ht="11.4" x14ac:dyDescent="0.2">
      <c r="A4" s="28"/>
      <c r="B4" s="7" t="s">
        <v>14</v>
      </c>
      <c r="C4" s="12" t="s">
        <v>15</v>
      </c>
      <c r="D4" s="7" t="s">
        <v>14</v>
      </c>
      <c r="E4" s="12" t="s">
        <v>15</v>
      </c>
      <c r="F4" s="7" t="s">
        <v>14</v>
      </c>
      <c r="G4" s="12" t="s">
        <v>15</v>
      </c>
      <c r="H4" s="7" t="s">
        <v>14</v>
      </c>
      <c r="I4" s="12" t="s">
        <v>15</v>
      </c>
      <c r="J4" s="7" t="s">
        <v>14</v>
      </c>
      <c r="K4" s="12" t="s">
        <v>15</v>
      </c>
    </row>
    <row r="5" spans="1:11" s="2" customFormat="1" ht="28.5" customHeight="1" x14ac:dyDescent="0.3">
      <c r="A5" s="6" t="s">
        <v>5</v>
      </c>
      <c r="B5" s="23">
        <v>185268000</v>
      </c>
      <c r="C5" s="24"/>
      <c r="D5" s="21"/>
      <c r="E5" s="22"/>
      <c r="F5" s="21"/>
      <c r="G5" s="22"/>
      <c r="H5" s="21"/>
      <c r="I5" s="22"/>
      <c r="J5" s="16">
        <f>+SUM(B5:I5)</f>
        <v>185268000</v>
      </c>
      <c r="K5" s="16"/>
    </row>
    <row r="6" spans="1:11" s="3" customFormat="1" ht="28.5" customHeight="1" x14ac:dyDescent="0.3">
      <c r="A6" s="6" t="s">
        <v>6</v>
      </c>
      <c r="B6" s="23">
        <v>6500000</v>
      </c>
      <c r="C6" s="24"/>
      <c r="D6" s="21"/>
      <c r="E6" s="22"/>
      <c r="F6" s="21"/>
      <c r="G6" s="22"/>
      <c r="H6" s="21"/>
      <c r="I6" s="22"/>
      <c r="J6" s="16">
        <f t="shared" ref="J6:J11" si="0">+SUM(B6:I6)</f>
        <v>6500000</v>
      </c>
      <c r="K6" s="16"/>
    </row>
    <row r="7" spans="1:11" s="3" customFormat="1" ht="28.5" customHeight="1" x14ac:dyDescent="0.3">
      <c r="A7" s="6" t="s">
        <v>7</v>
      </c>
      <c r="B7" s="23">
        <v>200016000</v>
      </c>
      <c r="C7" s="24"/>
      <c r="D7" s="21"/>
      <c r="E7" s="22"/>
      <c r="F7" s="21"/>
      <c r="G7" s="22"/>
      <c r="H7" s="21"/>
      <c r="I7" s="22"/>
      <c r="J7" s="16">
        <f t="shared" si="0"/>
        <v>200016000</v>
      </c>
      <c r="K7" s="16"/>
    </row>
    <row r="8" spans="1:11" s="3" customFormat="1" ht="28.5" customHeight="1" x14ac:dyDescent="0.3">
      <c r="A8" s="6" t="s">
        <v>8</v>
      </c>
      <c r="B8" s="23">
        <v>6500000</v>
      </c>
      <c r="C8" s="24"/>
      <c r="D8" s="21"/>
      <c r="E8" s="22"/>
      <c r="F8" s="21"/>
      <c r="G8" s="22"/>
      <c r="H8" s="21"/>
      <c r="I8" s="22"/>
      <c r="J8" s="16">
        <f t="shared" si="0"/>
        <v>6500000</v>
      </c>
      <c r="K8" s="16"/>
    </row>
    <row r="9" spans="1:11" s="3" customFormat="1" ht="28.5" customHeight="1" x14ac:dyDescent="0.3">
      <c r="A9" s="6" t="s">
        <v>9</v>
      </c>
      <c r="B9" s="23">
        <v>85503000</v>
      </c>
      <c r="C9" s="24"/>
      <c r="D9" s="21"/>
      <c r="E9" s="22"/>
      <c r="F9" s="21"/>
      <c r="G9" s="22"/>
      <c r="H9" s="21"/>
      <c r="I9" s="22"/>
      <c r="J9" s="16">
        <f t="shared" si="0"/>
        <v>85503000</v>
      </c>
      <c r="K9" s="16"/>
    </row>
    <row r="10" spans="1:11" s="2" customFormat="1" ht="28.5" customHeight="1" x14ac:dyDescent="0.3">
      <c r="A10" s="6" t="s">
        <v>10</v>
      </c>
      <c r="B10" s="23">
        <v>542000</v>
      </c>
      <c r="C10" s="24"/>
      <c r="D10" s="21"/>
      <c r="E10" s="22"/>
      <c r="F10" s="21"/>
      <c r="G10" s="22"/>
      <c r="H10" s="21"/>
      <c r="I10" s="22"/>
      <c r="J10" s="16">
        <f t="shared" si="0"/>
        <v>542000</v>
      </c>
      <c r="K10" s="16"/>
    </row>
    <row r="11" spans="1:11" s="3" customFormat="1" ht="28.5" customHeight="1" x14ac:dyDescent="0.3">
      <c r="A11" s="6" t="s">
        <v>11</v>
      </c>
      <c r="B11" s="23">
        <v>193516000</v>
      </c>
      <c r="C11" s="24"/>
      <c r="D11" s="21"/>
      <c r="E11" s="22"/>
      <c r="F11" s="21"/>
      <c r="G11" s="22"/>
      <c r="H11" s="21"/>
      <c r="I11" s="22"/>
      <c r="J11" s="16">
        <f t="shared" si="0"/>
        <v>193516000</v>
      </c>
      <c r="K11" s="16"/>
    </row>
    <row r="12" spans="1:11" s="3" customFormat="1" ht="21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s="3" customFormat="1" ht="13.2" customHeight="1" x14ac:dyDescent="0.3">
      <c r="A13" s="34" t="s">
        <v>17</v>
      </c>
      <c r="B13" s="36" t="s">
        <v>18</v>
      </c>
      <c r="C13" s="37"/>
      <c r="D13" s="40" t="s">
        <v>19</v>
      </c>
      <c r="E13" s="40"/>
      <c r="F13" s="36" t="s">
        <v>20</v>
      </c>
      <c r="G13" s="37"/>
      <c r="H13" s="1"/>
      <c r="I13" s="1"/>
      <c r="J13" s="1"/>
      <c r="K13" s="1"/>
    </row>
    <row r="14" spans="1:11" s="2" customFormat="1" ht="21" customHeight="1" x14ac:dyDescent="0.3">
      <c r="A14" s="35"/>
      <c r="B14" s="38"/>
      <c r="C14" s="39"/>
      <c r="D14" s="11" t="s">
        <v>21</v>
      </c>
      <c r="E14" s="11" t="s">
        <v>22</v>
      </c>
      <c r="F14" s="38"/>
      <c r="G14" s="39"/>
      <c r="H14" s="1"/>
      <c r="I14" s="1"/>
      <c r="J14" s="1"/>
      <c r="K14" s="1"/>
    </row>
    <row r="15" spans="1:11" s="3" customFormat="1" ht="22.2" customHeight="1" x14ac:dyDescent="0.3">
      <c r="A15" s="14" t="s">
        <v>23</v>
      </c>
      <c r="B15" s="25">
        <f>+J5/J6</f>
        <v>28.502769230769232</v>
      </c>
      <c r="C15" s="25"/>
      <c r="D15" s="13" t="s">
        <v>24</v>
      </c>
      <c r="E15" s="13" t="s">
        <v>25</v>
      </c>
      <c r="F15" s="26" t="str">
        <f>+IF(K4="SI",IF(B15&gt;=1.11,"CUMPLE","NO CUMPLE"),IF(B15&gt;=1.21,"CUMPLE","NO CUMPLE"))</f>
        <v>CUMPLE</v>
      </c>
      <c r="G15" s="26"/>
      <c r="H15" s="1"/>
      <c r="I15" s="1"/>
      <c r="J15" s="1"/>
      <c r="K15" s="4" t="s">
        <v>15</v>
      </c>
    </row>
    <row r="16" spans="1:11" s="3" customFormat="1" ht="22.2" customHeight="1" x14ac:dyDescent="0.3">
      <c r="A16" s="14" t="s">
        <v>26</v>
      </c>
      <c r="B16" s="29">
        <f>+J8/J7</f>
        <v>3.2497400207983362E-2</v>
      </c>
      <c r="C16" s="30"/>
      <c r="D16" s="13" t="s">
        <v>27</v>
      </c>
      <c r="E16" s="13" t="s">
        <v>28</v>
      </c>
      <c r="F16" s="26" t="str">
        <f>+IF(K4="SI",IF(B16&lt;=75%,"CUMPLE","NO CUMPLE"),IF(B16&lt;=70%,"CUMPLE","NO CUMPLE"))</f>
        <v>CUMPLE</v>
      </c>
      <c r="G16" s="26"/>
      <c r="H16" s="1"/>
      <c r="I16" s="1"/>
      <c r="J16" s="1"/>
      <c r="K16" s="4" t="s">
        <v>16</v>
      </c>
    </row>
    <row r="17" spans="1:11" s="3" customFormat="1" ht="26.55" customHeight="1" x14ac:dyDescent="0.3">
      <c r="A17" s="14" t="s">
        <v>29</v>
      </c>
      <c r="B17" s="25">
        <f>+IF(J10=0,"INDETERMINADO",J9/J10)</f>
        <v>157.75461254612546</v>
      </c>
      <c r="C17" s="25"/>
      <c r="D17" s="13" t="s">
        <v>30</v>
      </c>
      <c r="E17" s="13" t="s">
        <v>31</v>
      </c>
      <c r="F17" s="26" t="str">
        <f>+IF(K4="SI",IF(OR(B17&gt;=0,"INDETERMINADO"),"CUMPLE","NO CUMPLE"),IF(OR(B17&gt;=1,"INDETERMINADO"),"CUMPLE","NO CUMPLE"))</f>
        <v>CUMPLE</v>
      </c>
      <c r="G17" s="26"/>
      <c r="H17" s="1"/>
      <c r="I17" s="1"/>
      <c r="J17" s="1"/>
      <c r="K17" s="1"/>
    </row>
    <row r="18" spans="1:11" s="3" customFormat="1" ht="22.2" customHeight="1" x14ac:dyDescent="0.3">
      <c r="A18" s="14" t="s">
        <v>32</v>
      </c>
      <c r="B18" s="31">
        <f>+J5-J6</f>
        <v>178768000</v>
      </c>
      <c r="C18" s="31"/>
      <c r="D18" s="32">
        <f>0.1*F1</f>
        <v>20869676.400000002</v>
      </c>
      <c r="E18" s="33"/>
      <c r="F18" s="26" t="str">
        <f>+IF(B18&gt;=D18,"CUMPLE","NO CUMPLE")</f>
        <v>CUMPLE</v>
      </c>
      <c r="G18" s="26"/>
      <c r="H18" s="1"/>
      <c r="I18" s="1"/>
      <c r="J18" s="1"/>
      <c r="K18" s="1"/>
    </row>
    <row r="19" spans="1:11" s="3" customFormat="1" ht="26.55" customHeight="1" x14ac:dyDescent="0.3">
      <c r="A19" s="15" t="s">
        <v>33</v>
      </c>
      <c r="B19" s="25">
        <f>+J9/J11</f>
        <v>0.44183943446536722</v>
      </c>
      <c r="C19" s="25"/>
      <c r="D19" s="13" t="s">
        <v>30</v>
      </c>
      <c r="E19" s="13" t="s">
        <v>34</v>
      </c>
      <c r="F19" s="26" t="str">
        <f>+IF(K4="SI",IF(B19&gt;=0,"CUMPLE","NO CUMPLE"),IF(B19&gt;=0.04,"CUMPLE","NO CUMPLE"))</f>
        <v>CUMPLE</v>
      </c>
      <c r="G19" s="26"/>
      <c r="H19" s="1"/>
      <c r="I19" s="1"/>
      <c r="J19" s="1"/>
      <c r="K19" s="1"/>
    </row>
    <row r="20" spans="1:11" s="3" customFormat="1" ht="22.2" customHeight="1" x14ac:dyDescent="0.3">
      <c r="A20" s="15" t="s">
        <v>35</v>
      </c>
      <c r="B20" s="25">
        <f>+J9/J7</f>
        <v>0.42748080153587714</v>
      </c>
      <c r="C20" s="25"/>
      <c r="D20" s="13" t="s">
        <v>30</v>
      </c>
      <c r="E20" s="13" t="s">
        <v>36</v>
      </c>
      <c r="F20" s="26" t="str">
        <f>+IF(K4="SI",IF(B20&gt;=0,"CUMPLE","NO CUMPLE"),IF(B20&gt;=0.02,"CUMPLE","NO CUMPLE"))</f>
        <v>CUMPLE</v>
      </c>
      <c r="G20" s="26"/>
    </row>
    <row r="21" spans="1:11" s="3" customFormat="1" ht="28.5" customHeight="1" x14ac:dyDescent="0.3"/>
    <row r="22" spans="1:11" s="3" customFormat="1" ht="28.5" customHeight="1" x14ac:dyDescent="0.3"/>
    <row r="23" spans="1:11" s="3" customFormat="1" ht="28.5" customHeight="1" x14ac:dyDescent="0.3"/>
    <row r="24" spans="1:11" s="3" customFormat="1" ht="28.5" customHeight="1" x14ac:dyDescent="0.3"/>
    <row r="25" spans="1:11" s="3" customFormat="1" ht="28.5" customHeight="1" x14ac:dyDescent="0.3"/>
    <row r="26" spans="1:11" s="3" customFormat="1" ht="28.5" customHeight="1" x14ac:dyDescent="0.3"/>
    <row r="27" spans="1:11" s="3" customFormat="1" ht="28.5" customHeight="1" x14ac:dyDescent="0.3"/>
    <row r="28" spans="1:11" s="3" customFormat="1" ht="28.5" customHeight="1" x14ac:dyDescent="0.3"/>
    <row r="29" spans="1:11" s="3" customFormat="1" ht="28.5" customHeight="1" x14ac:dyDescent="0.3"/>
    <row r="30" spans="1:11" s="3" customFormat="1" ht="28.5" customHeight="1" x14ac:dyDescent="0.3"/>
    <row r="31" spans="1:11" s="3" customFormat="1" ht="28.5" customHeight="1" x14ac:dyDescent="0.3"/>
    <row r="32" spans="1:11" s="3" customFormat="1" ht="28.5" customHeight="1" x14ac:dyDescent="0.3"/>
    <row r="33" s="3" customFormat="1" ht="28.5" customHeight="1" x14ac:dyDescent="0.3"/>
    <row r="34" s="3" customFormat="1" ht="28.5" customHeight="1" x14ac:dyDescent="0.3"/>
    <row r="35" s="3" customFormat="1" ht="28.5" customHeight="1" x14ac:dyDescent="0.3"/>
    <row r="36" s="3" customFormat="1" ht="28.5" customHeight="1" x14ac:dyDescent="0.3"/>
    <row r="37" s="3" customFormat="1" ht="28.5" customHeight="1" x14ac:dyDescent="0.3"/>
    <row r="38" s="3" customFormat="1" ht="28.5" customHeight="1" x14ac:dyDescent="0.3"/>
    <row r="39" s="2" customFormat="1" ht="33.75" customHeight="1" x14ac:dyDescent="0.3"/>
    <row r="40" s="3" customFormat="1" ht="28.5" customHeight="1" x14ac:dyDescent="0.3"/>
    <row r="41" s="3" customFormat="1" ht="28.5" customHeight="1" x14ac:dyDescent="0.3"/>
    <row r="42" s="3" customFormat="1" ht="28.5" customHeight="1" x14ac:dyDescent="0.3"/>
    <row r="43" s="2" customFormat="1" ht="28.5" customHeight="1" x14ac:dyDescent="0.3"/>
    <row r="44" s="3" customFormat="1" ht="28.5" customHeight="1" x14ac:dyDescent="0.3"/>
    <row r="45" s="3" customFormat="1" ht="28.5" customHeight="1" x14ac:dyDescent="0.3"/>
    <row r="46" s="3" customFormat="1" ht="28.5" customHeight="1" x14ac:dyDescent="0.3"/>
    <row r="47" s="3" customFormat="1" ht="28.5" customHeight="1" x14ac:dyDescent="0.3"/>
    <row r="48" s="3" customFormat="1" ht="28.5" customHeight="1" x14ac:dyDescent="0.3"/>
    <row r="49" s="2" customFormat="1" ht="28.5" customHeight="1" x14ac:dyDescent="0.3"/>
    <row r="50" s="3" customFormat="1" ht="28.5" customHeight="1" x14ac:dyDescent="0.3"/>
    <row r="51" s="3" customFormat="1" ht="28.5" customHeight="1" x14ac:dyDescent="0.3"/>
    <row r="52" s="3" customFormat="1" ht="28.5" customHeight="1" x14ac:dyDescent="0.3"/>
    <row r="53" s="2" customFormat="1" ht="28.5" customHeight="1" x14ac:dyDescent="0.3"/>
    <row r="54" s="3" customFormat="1" ht="28.5" customHeight="1" x14ac:dyDescent="0.3"/>
    <row r="55" s="3" customFormat="1" ht="28.5" customHeight="1" x14ac:dyDescent="0.3"/>
    <row r="56" s="3" customFormat="1" ht="28.5" customHeight="1" x14ac:dyDescent="0.3"/>
    <row r="57" s="3" customFormat="1" ht="28.5" customHeight="1" x14ac:dyDescent="0.3"/>
    <row r="58" s="3" customFormat="1" ht="28.5" customHeight="1" x14ac:dyDescent="0.3"/>
    <row r="59" s="3" customFormat="1" ht="28.5" customHeight="1" x14ac:dyDescent="0.3"/>
    <row r="60" s="3" customFormat="1" ht="28.5" customHeight="1" x14ac:dyDescent="0.3"/>
    <row r="61" ht="28.5" customHeight="1" x14ac:dyDescent="0.3"/>
    <row r="62" s="2" customFormat="1" ht="28.5" customHeight="1" x14ac:dyDescent="0.3"/>
    <row r="63" s="3" customFormat="1" ht="28.5" customHeight="1" x14ac:dyDescent="0.3"/>
    <row r="64" s="3" customFormat="1" ht="28.5" customHeight="1" x14ac:dyDescent="0.3"/>
    <row r="65" s="3" customFormat="1" ht="51.75" customHeight="1" x14ac:dyDescent="0.3"/>
    <row r="66" s="3" customFormat="1" ht="28.5" customHeight="1" x14ac:dyDescent="0.3"/>
  </sheetData>
  <mergeCells count="62">
    <mergeCell ref="B1:C1"/>
    <mergeCell ref="D1:E1"/>
    <mergeCell ref="F1:G1"/>
    <mergeCell ref="I1:K1"/>
    <mergeCell ref="A3:A4"/>
    <mergeCell ref="B3:C3"/>
    <mergeCell ref="D3:E3"/>
    <mergeCell ref="F3:G3"/>
    <mergeCell ref="H3:I3"/>
    <mergeCell ref="J3:K3"/>
    <mergeCell ref="B6:C6"/>
    <mergeCell ref="D6:E6"/>
    <mergeCell ref="F6:G6"/>
    <mergeCell ref="H6:I6"/>
    <mergeCell ref="J6:K6"/>
    <mergeCell ref="B5:C5"/>
    <mergeCell ref="D5:E5"/>
    <mergeCell ref="F5:G5"/>
    <mergeCell ref="H5:I5"/>
    <mergeCell ref="J5:K5"/>
    <mergeCell ref="B8:C8"/>
    <mergeCell ref="D8:E8"/>
    <mergeCell ref="F8:G8"/>
    <mergeCell ref="H8:I8"/>
    <mergeCell ref="J8:K8"/>
    <mergeCell ref="B7:C7"/>
    <mergeCell ref="D7:E7"/>
    <mergeCell ref="F7:G7"/>
    <mergeCell ref="H7:I7"/>
    <mergeCell ref="J7:K7"/>
    <mergeCell ref="H9:I9"/>
    <mergeCell ref="J9:K9"/>
    <mergeCell ref="B10:C10"/>
    <mergeCell ref="D10:E10"/>
    <mergeCell ref="F10:G10"/>
    <mergeCell ref="H10:I10"/>
    <mergeCell ref="J10:K10"/>
    <mergeCell ref="A13:A14"/>
    <mergeCell ref="B13:C14"/>
    <mergeCell ref="D13:E13"/>
    <mergeCell ref="F13:G14"/>
    <mergeCell ref="B9:C9"/>
    <mergeCell ref="D9:E9"/>
    <mergeCell ref="F9:G9"/>
    <mergeCell ref="B11:C11"/>
    <mergeCell ref="D11:E11"/>
    <mergeCell ref="F11:G11"/>
    <mergeCell ref="H11:I11"/>
    <mergeCell ref="J11:K11"/>
    <mergeCell ref="B20:C20"/>
    <mergeCell ref="F20:G20"/>
    <mergeCell ref="B15:C15"/>
    <mergeCell ref="F15:G15"/>
    <mergeCell ref="B16:C16"/>
    <mergeCell ref="F16:G16"/>
    <mergeCell ref="B17:C17"/>
    <mergeCell ref="F17:G17"/>
    <mergeCell ref="B18:C18"/>
    <mergeCell ref="D18:E18"/>
    <mergeCell ref="F18:G18"/>
    <mergeCell ref="B19:C19"/>
    <mergeCell ref="F19:G19"/>
  </mergeCells>
  <dataValidations count="1">
    <dataValidation type="list" allowBlank="1" showInputMessage="1" showErrorMessage="1" sqref="C4 E4 G4 I4 K4" xr:uid="{86D64DA3-0745-4C25-9F61-68B0F7DFE210}">
      <formula1>$K$15:$K$16</formula1>
    </dataValidation>
  </dataValidations>
  <pageMargins left="0.7" right="0.7" top="0.75" bottom="0.75" header="0.3" footer="0.3"/>
  <pageSetup paperSize="5"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12BF6-0A75-4313-8AC0-945BFC61DCF9}">
  <dimension ref="A1:K66"/>
  <sheetViews>
    <sheetView view="pageBreakPreview" zoomScaleNormal="100" zoomScaleSheetLayoutView="100" workbookViewId="0">
      <selection activeCell="B1" sqref="B1:C1"/>
    </sheetView>
  </sheetViews>
  <sheetFormatPr baseColWidth="10" defaultColWidth="11.44140625" defaultRowHeight="13.2" x14ac:dyDescent="0.3"/>
  <cols>
    <col min="1" max="1" width="19.77734375" style="1" customWidth="1"/>
    <col min="2" max="2" width="15.109375" style="1" customWidth="1"/>
    <col min="3" max="3" width="7.77734375" style="1" customWidth="1"/>
    <col min="4" max="4" width="13.44140625" style="1" customWidth="1"/>
    <col min="5" max="5" width="10.77734375" style="1" customWidth="1"/>
    <col min="6" max="6" width="17" style="1" customWidth="1"/>
    <col min="7" max="7" width="7" style="1" customWidth="1"/>
    <col min="8" max="8" width="14" style="1" customWidth="1"/>
    <col min="9" max="9" width="7.109375" style="1" customWidth="1"/>
    <col min="10" max="10" width="16" style="1" customWidth="1"/>
    <col min="11" max="11" width="8" style="1" customWidth="1"/>
    <col min="12" max="16384" width="11.44140625" style="1"/>
  </cols>
  <sheetData>
    <row r="1" spans="1:11" s="10" customFormat="1" ht="34.200000000000003" customHeight="1" x14ac:dyDescent="0.3">
      <c r="A1" s="9" t="s">
        <v>0</v>
      </c>
      <c r="B1" s="41">
        <v>2</v>
      </c>
      <c r="C1" s="41"/>
      <c r="D1" s="17" t="s">
        <v>12</v>
      </c>
      <c r="E1" s="18"/>
      <c r="F1" s="19">
        <v>208696764</v>
      </c>
      <c r="G1" s="20"/>
      <c r="H1" s="9" t="s">
        <v>13</v>
      </c>
      <c r="I1" s="42">
        <f>+F1*0.4</f>
        <v>83478705.600000009</v>
      </c>
      <c r="J1" s="42"/>
      <c r="K1" s="42"/>
    </row>
    <row r="3" spans="1:11" s="5" customFormat="1" ht="11.4" x14ac:dyDescent="0.2">
      <c r="A3" s="27"/>
      <c r="B3" s="43" t="s">
        <v>1</v>
      </c>
      <c r="C3" s="44"/>
      <c r="D3" s="45" t="s">
        <v>2</v>
      </c>
      <c r="E3" s="46"/>
      <c r="F3" s="43" t="s">
        <v>3</v>
      </c>
      <c r="G3" s="44"/>
      <c r="H3" s="43" t="s">
        <v>4</v>
      </c>
      <c r="I3" s="44"/>
      <c r="J3" s="47" t="s">
        <v>37</v>
      </c>
      <c r="K3" s="47"/>
    </row>
    <row r="4" spans="1:11" s="8" customFormat="1" ht="11.4" x14ac:dyDescent="0.2">
      <c r="A4" s="28"/>
      <c r="B4" s="7" t="s">
        <v>14</v>
      </c>
      <c r="C4" s="12" t="s">
        <v>15</v>
      </c>
      <c r="D4" s="7" t="s">
        <v>14</v>
      </c>
      <c r="E4" s="12" t="s">
        <v>15</v>
      </c>
      <c r="F4" s="7" t="s">
        <v>14</v>
      </c>
      <c r="G4" s="12" t="s">
        <v>15</v>
      </c>
      <c r="H4" s="7" t="s">
        <v>14</v>
      </c>
      <c r="I4" s="12" t="s">
        <v>15</v>
      </c>
      <c r="J4" s="7" t="s">
        <v>14</v>
      </c>
      <c r="K4" s="12" t="s">
        <v>15</v>
      </c>
    </row>
    <row r="5" spans="1:11" s="2" customFormat="1" ht="28.5" customHeight="1" x14ac:dyDescent="0.3">
      <c r="A5" s="6" t="s">
        <v>5</v>
      </c>
      <c r="B5" s="23">
        <v>115564649</v>
      </c>
      <c r="C5" s="24"/>
      <c r="D5" s="23">
        <v>1037208818</v>
      </c>
      <c r="E5" s="24"/>
      <c r="F5" s="21"/>
      <c r="G5" s="22"/>
      <c r="H5" s="21"/>
      <c r="I5" s="22"/>
      <c r="J5" s="16">
        <f>+SUM(B5:I5)</f>
        <v>1152773467</v>
      </c>
      <c r="K5" s="16"/>
    </row>
    <row r="6" spans="1:11" s="3" customFormat="1" ht="28.5" customHeight="1" x14ac:dyDescent="0.3">
      <c r="A6" s="6" t="s">
        <v>6</v>
      </c>
      <c r="B6" s="23">
        <v>14086885</v>
      </c>
      <c r="C6" s="24"/>
      <c r="D6" s="23">
        <v>13233103</v>
      </c>
      <c r="E6" s="24"/>
      <c r="F6" s="21"/>
      <c r="G6" s="22"/>
      <c r="H6" s="21"/>
      <c r="I6" s="22"/>
      <c r="J6" s="16">
        <f t="shared" ref="J6:J11" si="0">+SUM(B6:I6)</f>
        <v>27319988</v>
      </c>
      <c r="K6" s="16"/>
    </row>
    <row r="7" spans="1:11" s="3" customFormat="1" ht="28.5" customHeight="1" x14ac:dyDescent="0.3">
      <c r="A7" s="6" t="s">
        <v>7</v>
      </c>
      <c r="B7" s="23">
        <v>125574949</v>
      </c>
      <c r="C7" s="24"/>
      <c r="D7" s="23">
        <v>1240403318</v>
      </c>
      <c r="E7" s="24"/>
      <c r="F7" s="21"/>
      <c r="G7" s="22"/>
      <c r="H7" s="21"/>
      <c r="I7" s="22"/>
      <c r="J7" s="16">
        <f t="shared" si="0"/>
        <v>1365978267</v>
      </c>
      <c r="K7" s="16"/>
    </row>
    <row r="8" spans="1:11" s="3" customFormat="1" ht="28.5" customHeight="1" x14ac:dyDescent="0.3">
      <c r="A8" s="6" t="s">
        <v>8</v>
      </c>
      <c r="B8" s="23">
        <v>14086885</v>
      </c>
      <c r="C8" s="24"/>
      <c r="D8" s="23">
        <v>136944195</v>
      </c>
      <c r="E8" s="24"/>
      <c r="F8" s="21"/>
      <c r="G8" s="22"/>
      <c r="H8" s="21"/>
      <c r="I8" s="22"/>
      <c r="J8" s="16">
        <f t="shared" si="0"/>
        <v>151031080</v>
      </c>
      <c r="K8" s="16"/>
    </row>
    <row r="9" spans="1:11" s="3" customFormat="1" ht="28.5" customHeight="1" x14ac:dyDescent="0.3">
      <c r="A9" s="6" t="s">
        <v>9</v>
      </c>
      <c r="B9" s="23">
        <v>16939515</v>
      </c>
      <c r="C9" s="24"/>
      <c r="D9" s="23">
        <v>111705873</v>
      </c>
      <c r="E9" s="24"/>
      <c r="F9" s="21"/>
      <c r="G9" s="22"/>
      <c r="H9" s="21"/>
      <c r="I9" s="22"/>
      <c r="J9" s="16">
        <f t="shared" si="0"/>
        <v>128645388</v>
      </c>
      <c r="K9" s="16"/>
    </row>
    <row r="10" spans="1:11" s="2" customFormat="1" ht="28.5" customHeight="1" x14ac:dyDescent="0.3">
      <c r="A10" s="6" t="s">
        <v>10</v>
      </c>
      <c r="B10" s="23">
        <v>292466</v>
      </c>
      <c r="C10" s="24"/>
      <c r="D10" s="23">
        <v>806881</v>
      </c>
      <c r="E10" s="24"/>
      <c r="F10" s="21"/>
      <c r="G10" s="22"/>
      <c r="H10" s="21"/>
      <c r="I10" s="22"/>
      <c r="J10" s="16">
        <f t="shared" si="0"/>
        <v>1099347</v>
      </c>
      <c r="K10" s="16"/>
    </row>
    <row r="11" spans="1:11" s="3" customFormat="1" ht="28.5" customHeight="1" x14ac:dyDescent="0.3">
      <c r="A11" s="6" t="s">
        <v>11</v>
      </c>
      <c r="B11" s="23">
        <v>111488064</v>
      </c>
      <c r="C11" s="24"/>
      <c r="D11" s="23">
        <v>1103459123</v>
      </c>
      <c r="E11" s="24"/>
      <c r="F11" s="21"/>
      <c r="G11" s="22"/>
      <c r="H11" s="21"/>
      <c r="I11" s="22"/>
      <c r="J11" s="16">
        <f t="shared" si="0"/>
        <v>1214947187</v>
      </c>
      <c r="K11" s="16"/>
    </row>
    <row r="12" spans="1:11" s="3" customFormat="1" ht="21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s="3" customFormat="1" ht="13.2" customHeight="1" x14ac:dyDescent="0.3">
      <c r="A13" s="34" t="s">
        <v>17</v>
      </c>
      <c r="B13" s="36" t="s">
        <v>18</v>
      </c>
      <c r="C13" s="37"/>
      <c r="D13" s="40" t="s">
        <v>19</v>
      </c>
      <c r="E13" s="40"/>
      <c r="F13" s="36" t="s">
        <v>20</v>
      </c>
      <c r="G13" s="37"/>
      <c r="H13" s="1"/>
      <c r="I13" s="1"/>
      <c r="J13" s="1"/>
      <c r="K13" s="1"/>
    </row>
    <row r="14" spans="1:11" s="2" customFormat="1" ht="21" customHeight="1" x14ac:dyDescent="0.3">
      <c r="A14" s="35"/>
      <c r="B14" s="38"/>
      <c r="C14" s="39"/>
      <c r="D14" s="11" t="s">
        <v>21</v>
      </c>
      <c r="E14" s="11" t="s">
        <v>22</v>
      </c>
      <c r="F14" s="38"/>
      <c r="G14" s="39"/>
      <c r="H14" s="1"/>
      <c r="I14" s="1"/>
      <c r="J14" s="1"/>
      <c r="K14" s="1"/>
    </row>
    <row r="15" spans="1:11" s="3" customFormat="1" ht="22.2" customHeight="1" x14ac:dyDescent="0.3">
      <c r="A15" s="14" t="s">
        <v>23</v>
      </c>
      <c r="B15" s="25">
        <f>+J5/J6</f>
        <v>42.195240605522962</v>
      </c>
      <c r="C15" s="25"/>
      <c r="D15" s="13" t="s">
        <v>24</v>
      </c>
      <c r="E15" s="13" t="s">
        <v>25</v>
      </c>
      <c r="F15" s="26" t="str">
        <f>+IF(K4="SI",IF(B15&gt;=1.11,"CUMPLE","NO CUMPLE"),IF(B15&gt;=1.21,"CUMPLE","NO CUMPLE"))</f>
        <v>CUMPLE</v>
      </c>
      <c r="G15" s="26"/>
      <c r="H15" s="1"/>
      <c r="I15" s="1"/>
      <c r="J15" s="1"/>
      <c r="K15" s="4" t="s">
        <v>15</v>
      </c>
    </row>
    <row r="16" spans="1:11" s="3" customFormat="1" ht="22.2" customHeight="1" x14ac:dyDescent="0.3">
      <c r="A16" s="14" t="s">
        <v>26</v>
      </c>
      <c r="B16" s="29">
        <f>+J8/J7</f>
        <v>0.11056623933827199</v>
      </c>
      <c r="C16" s="30"/>
      <c r="D16" s="13" t="s">
        <v>27</v>
      </c>
      <c r="E16" s="13" t="s">
        <v>28</v>
      </c>
      <c r="F16" s="26" t="str">
        <f>+IF(K4="SI",IF(B16&lt;=75%,"CUMPLE","NO CUMPLE"),IF(B16&lt;=70%,"CUMPLE","NO CUMPLE"))</f>
        <v>CUMPLE</v>
      </c>
      <c r="G16" s="26"/>
      <c r="H16" s="1"/>
      <c r="I16" s="1"/>
      <c r="J16" s="1"/>
      <c r="K16" s="4" t="s">
        <v>16</v>
      </c>
    </row>
    <row r="17" spans="1:11" s="3" customFormat="1" ht="26.55" customHeight="1" x14ac:dyDescent="0.3">
      <c r="A17" s="14" t="s">
        <v>29</v>
      </c>
      <c r="B17" s="25">
        <f>+IF(J10=0,"INDETERMINADO",J9/J10)</f>
        <v>117.01981994765984</v>
      </c>
      <c r="C17" s="25"/>
      <c r="D17" s="13" t="s">
        <v>30</v>
      </c>
      <c r="E17" s="13" t="s">
        <v>31</v>
      </c>
      <c r="F17" s="26" t="str">
        <f>+IF(K4="SI",IF(OR(B17&gt;=0,"INDETERMINADO"),"CUMPLE","NO CUMPLE"),IF(OR(B17&gt;=1,"INDETERMINADO"),"CUMPLE","NO CUMPLE"))</f>
        <v>CUMPLE</v>
      </c>
      <c r="G17" s="26"/>
      <c r="H17" s="1"/>
      <c r="I17" s="1"/>
      <c r="J17" s="1"/>
      <c r="K17" s="1"/>
    </row>
    <row r="18" spans="1:11" s="3" customFormat="1" ht="22.2" customHeight="1" x14ac:dyDescent="0.3">
      <c r="A18" s="14" t="s">
        <v>32</v>
      </c>
      <c r="B18" s="31">
        <f>+J5-J6</f>
        <v>1125453479</v>
      </c>
      <c r="C18" s="31"/>
      <c r="D18" s="32">
        <f>0.1*F1</f>
        <v>20869676.400000002</v>
      </c>
      <c r="E18" s="33"/>
      <c r="F18" s="26" t="str">
        <f>+IF(B18&gt;=D18,"CUMPLE","NO CUMPLE")</f>
        <v>CUMPLE</v>
      </c>
      <c r="G18" s="26"/>
      <c r="H18" s="1"/>
      <c r="I18" s="1"/>
      <c r="J18" s="1"/>
      <c r="K18" s="1"/>
    </row>
    <row r="19" spans="1:11" s="3" customFormat="1" ht="26.55" customHeight="1" x14ac:dyDescent="0.3">
      <c r="A19" s="15" t="s">
        <v>33</v>
      </c>
      <c r="B19" s="25">
        <f>+J9/J11</f>
        <v>0.10588558035815264</v>
      </c>
      <c r="C19" s="25"/>
      <c r="D19" s="13" t="s">
        <v>30</v>
      </c>
      <c r="E19" s="13" t="s">
        <v>34</v>
      </c>
      <c r="F19" s="26" t="str">
        <f>+IF(K4="SI",IF(B19&gt;=0,"CUMPLE","NO CUMPLE"),IF(B19&gt;=0.04,"CUMPLE","NO CUMPLE"))</f>
        <v>CUMPLE</v>
      </c>
      <c r="G19" s="26"/>
      <c r="H19" s="1"/>
      <c r="I19" s="1"/>
      <c r="J19" s="1"/>
      <c r="K19" s="1"/>
    </row>
    <row r="20" spans="1:11" s="3" customFormat="1" ht="22.2" customHeight="1" x14ac:dyDescent="0.3">
      <c r="A20" s="15" t="s">
        <v>35</v>
      </c>
      <c r="B20" s="25">
        <f>+J9/J7</f>
        <v>9.4178209937801308E-2</v>
      </c>
      <c r="C20" s="25"/>
      <c r="D20" s="13" t="s">
        <v>30</v>
      </c>
      <c r="E20" s="13" t="s">
        <v>36</v>
      </c>
      <c r="F20" s="26" t="str">
        <f>+IF(K4="SI",IF(B20&gt;=0,"CUMPLE","NO CUMPLE"),IF(B20&gt;=0.02,"CUMPLE","NO CUMPLE"))</f>
        <v>CUMPLE</v>
      </c>
      <c r="G20" s="26"/>
    </row>
    <row r="21" spans="1:11" s="3" customFormat="1" ht="28.5" customHeight="1" x14ac:dyDescent="0.3"/>
    <row r="22" spans="1:11" s="3" customFormat="1" ht="28.5" customHeight="1" x14ac:dyDescent="0.3"/>
    <row r="23" spans="1:11" s="3" customFormat="1" ht="28.5" customHeight="1" x14ac:dyDescent="0.3"/>
    <row r="24" spans="1:11" s="3" customFormat="1" ht="28.5" customHeight="1" x14ac:dyDescent="0.3"/>
    <row r="25" spans="1:11" s="3" customFormat="1" ht="28.5" customHeight="1" x14ac:dyDescent="0.3"/>
    <row r="26" spans="1:11" s="3" customFormat="1" ht="28.5" customHeight="1" x14ac:dyDescent="0.3"/>
    <row r="27" spans="1:11" s="3" customFormat="1" ht="28.5" customHeight="1" x14ac:dyDescent="0.3"/>
    <row r="28" spans="1:11" s="3" customFormat="1" ht="28.5" customHeight="1" x14ac:dyDescent="0.3"/>
    <row r="29" spans="1:11" s="3" customFormat="1" ht="28.5" customHeight="1" x14ac:dyDescent="0.3"/>
    <row r="30" spans="1:11" s="3" customFormat="1" ht="28.5" customHeight="1" x14ac:dyDescent="0.3"/>
    <row r="31" spans="1:11" s="3" customFormat="1" ht="28.5" customHeight="1" x14ac:dyDescent="0.3"/>
    <row r="32" spans="1:11" s="3" customFormat="1" ht="28.5" customHeight="1" x14ac:dyDescent="0.3"/>
    <row r="33" s="3" customFormat="1" ht="28.5" customHeight="1" x14ac:dyDescent="0.3"/>
    <row r="34" s="3" customFormat="1" ht="28.5" customHeight="1" x14ac:dyDescent="0.3"/>
    <row r="35" s="3" customFormat="1" ht="28.5" customHeight="1" x14ac:dyDescent="0.3"/>
    <row r="36" s="3" customFormat="1" ht="28.5" customHeight="1" x14ac:dyDescent="0.3"/>
    <row r="37" s="3" customFormat="1" ht="28.5" customHeight="1" x14ac:dyDescent="0.3"/>
    <row r="38" s="3" customFormat="1" ht="28.5" customHeight="1" x14ac:dyDescent="0.3"/>
    <row r="39" s="2" customFormat="1" ht="33.75" customHeight="1" x14ac:dyDescent="0.3"/>
    <row r="40" s="3" customFormat="1" ht="28.5" customHeight="1" x14ac:dyDescent="0.3"/>
    <row r="41" s="3" customFormat="1" ht="28.5" customHeight="1" x14ac:dyDescent="0.3"/>
    <row r="42" s="3" customFormat="1" ht="28.5" customHeight="1" x14ac:dyDescent="0.3"/>
    <row r="43" s="2" customFormat="1" ht="28.5" customHeight="1" x14ac:dyDescent="0.3"/>
    <row r="44" s="3" customFormat="1" ht="28.5" customHeight="1" x14ac:dyDescent="0.3"/>
    <row r="45" s="3" customFormat="1" ht="28.5" customHeight="1" x14ac:dyDescent="0.3"/>
    <row r="46" s="3" customFormat="1" ht="28.5" customHeight="1" x14ac:dyDescent="0.3"/>
    <row r="47" s="3" customFormat="1" ht="28.5" customHeight="1" x14ac:dyDescent="0.3"/>
    <row r="48" s="3" customFormat="1" ht="28.5" customHeight="1" x14ac:dyDescent="0.3"/>
    <row r="49" s="2" customFormat="1" ht="28.5" customHeight="1" x14ac:dyDescent="0.3"/>
    <row r="50" s="3" customFormat="1" ht="28.5" customHeight="1" x14ac:dyDescent="0.3"/>
    <row r="51" s="3" customFormat="1" ht="28.5" customHeight="1" x14ac:dyDescent="0.3"/>
    <row r="52" s="3" customFormat="1" ht="28.5" customHeight="1" x14ac:dyDescent="0.3"/>
    <row r="53" s="2" customFormat="1" ht="28.5" customHeight="1" x14ac:dyDescent="0.3"/>
    <row r="54" s="3" customFormat="1" ht="28.5" customHeight="1" x14ac:dyDescent="0.3"/>
    <row r="55" s="3" customFormat="1" ht="28.5" customHeight="1" x14ac:dyDescent="0.3"/>
    <row r="56" s="3" customFormat="1" ht="28.5" customHeight="1" x14ac:dyDescent="0.3"/>
    <row r="57" s="3" customFormat="1" ht="28.5" customHeight="1" x14ac:dyDescent="0.3"/>
    <row r="58" s="3" customFormat="1" ht="28.5" customHeight="1" x14ac:dyDescent="0.3"/>
    <row r="59" s="3" customFormat="1" ht="28.5" customHeight="1" x14ac:dyDescent="0.3"/>
    <row r="60" s="3" customFormat="1" ht="28.5" customHeight="1" x14ac:dyDescent="0.3"/>
    <row r="61" ht="28.5" customHeight="1" x14ac:dyDescent="0.3"/>
    <row r="62" s="2" customFormat="1" ht="28.5" customHeight="1" x14ac:dyDescent="0.3"/>
    <row r="63" s="3" customFormat="1" ht="28.5" customHeight="1" x14ac:dyDescent="0.3"/>
    <row r="64" s="3" customFormat="1" ht="28.5" customHeight="1" x14ac:dyDescent="0.3"/>
    <row r="65" s="3" customFormat="1" ht="51.75" customHeight="1" x14ac:dyDescent="0.3"/>
    <row r="66" s="3" customFormat="1" ht="28.5" customHeight="1" x14ac:dyDescent="0.3"/>
  </sheetData>
  <mergeCells count="62">
    <mergeCell ref="B1:C1"/>
    <mergeCell ref="D1:E1"/>
    <mergeCell ref="F1:G1"/>
    <mergeCell ref="I1:K1"/>
    <mergeCell ref="A3:A4"/>
    <mergeCell ref="B3:C3"/>
    <mergeCell ref="D3:E3"/>
    <mergeCell ref="F3:G3"/>
    <mergeCell ref="H3:I3"/>
    <mergeCell ref="J3:K3"/>
    <mergeCell ref="B6:C6"/>
    <mergeCell ref="D6:E6"/>
    <mergeCell ref="F6:G6"/>
    <mergeCell ref="H6:I6"/>
    <mergeCell ref="J6:K6"/>
    <mergeCell ref="B5:C5"/>
    <mergeCell ref="D5:E5"/>
    <mergeCell ref="F5:G5"/>
    <mergeCell ref="H5:I5"/>
    <mergeCell ref="J5:K5"/>
    <mergeCell ref="B8:C8"/>
    <mergeCell ref="D8:E8"/>
    <mergeCell ref="F8:G8"/>
    <mergeCell ref="H8:I8"/>
    <mergeCell ref="J8:K8"/>
    <mergeCell ref="B7:C7"/>
    <mergeCell ref="D7:E7"/>
    <mergeCell ref="F7:G7"/>
    <mergeCell ref="H7:I7"/>
    <mergeCell ref="J7:K7"/>
    <mergeCell ref="H9:I9"/>
    <mergeCell ref="J9:K9"/>
    <mergeCell ref="B10:C10"/>
    <mergeCell ref="D10:E10"/>
    <mergeCell ref="F10:G10"/>
    <mergeCell ref="H10:I10"/>
    <mergeCell ref="J10:K10"/>
    <mergeCell ref="A13:A14"/>
    <mergeCell ref="B13:C14"/>
    <mergeCell ref="D13:E13"/>
    <mergeCell ref="F13:G14"/>
    <mergeCell ref="B9:C9"/>
    <mergeCell ref="D9:E9"/>
    <mergeCell ref="F9:G9"/>
    <mergeCell ref="B11:C11"/>
    <mergeCell ref="D11:E11"/>
    <mergeCell ref="F11:G11"/>
    <mergeCell ref="H11:I11"/>
    <mergeCell ref="J11:K11"/>
    <mergeCell ref="B20:C20"/>
    <mergeCell ref="F20:G20"/>
    <mergeCell ref="B15:C15"/>
    <mergeCell ref="F15:G15"/>
    <mergeCell ref="B16:C16"/>
    <mergeCell ref="F16:G16"/>
    <mergeCell ref="B17:C17"/>
    <mergeCell ref="F17:G17"/>
    <mergeCell ref="B18:C18"/>
    <mergeCell ref="D18:E18"/>
    <mergeCell ref="F18:G18"/>
    <mergeCell ref="B19:C19"/>
    <mergeCell ref="F19:G19"/>
  </mergeCells>
  <dataValidations count="1">
    <dataValidation type="list" allowBlank="1" showInputMessage="1" showErrorMessage="1" sqref="C4 E4 G4 I4 K4" xr:uid="{1DBCEC84-DB30-42A4-B005-F222CEFB014F}">
      <formula1>$K$15:$K$16</formula1>
    </dataValidation>
  </dataValidations>
  <pageMargins left="0.7" right="0.7" top="0.75" bottom="0.75" header="0.3" footer="0.3"/>
  <pageSetup paperSize="5" scale="5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C1DF8-2EDF-4E90-A3B2-3AF0B12AB74B}">
  <dimension ref="A1:K66"/>
  <sheetViews>
    <sheetView view="pageBreakPreview" zoomScaleNormal="100" zoomScaleSheetLayoutView="100" workbookViewId="0">
      <selection activeCell="B1" sqref="B1:C1"/>
    </sheetView>
  </sheetViews>
  <sheetFormatPr baseColWidth="10" defaultColWidth="11.44140625" defaultRowHeight="13.2" x14ac:dyDescent="0.3"/>
  <cols>
    <col min="1" max="1" width="19.77734375" style="1" customWidth="1"/>
    <col min="2" max="2" width="15.109375" style="1" customWidth="1"/>
    <col min="3" max="3" width="7.77734375" style="1" customWidth="1"/>
    <col min="4" max="4" width="13.44140625" style="1" customWidth="1"/>
    <col min="5" max="5" width="10.77734375" style="1" customWidth="1"/>
    <col min="6" max="6" width="17" style="1" customWidth="1"/>
    <col min="7" max="7" width="7" style="1" customWidth="1"/>
    <col min="8" max="8" width="14" style="1" customWidth="1"/>
    <col min="9" max="9" width="7.109375" style="1" customWidth="1"/>
    <col min="10" max="10" width="16" style="1" customWidth="1"/>
    <col min="11" max="11" width="8" style="1" customWidth="1"/>
    <col min="12" max="16384" width="11.44140625" style="1"/>
  </cols>
  <sheetData>
    <row r="1" spans="1:11" s="10" customFormat="1" ht="34.200000000000003" customHeight="1" x14ac:dyDescent="0.3">
      <c r="A1" s="9" t="s">
        <v>0</v>
      </c>
      <c r="B1" s="41">
        <v>1</v>
      </c>
      <c r="C1" s="41"/>
      <c r="D1" s="17" t="s">
        <v>12</v>
      </c>
      <c r="E1" s="18"/>
      <c r="F1" s="19">
        <v>208696764</v>
      </c>
      <c r="G1" s="20"/>
      <c r="H1" s="9" t="s">
        <v>13</v>
      </c>
      <c r="I1" s="42">
        <f>+F1*0.4</f>
        <v>83478705.600000009</v>
      </c>
      <c r="J1" s="42"/>
      <c r="K1" s="42"/>
    </row>
    <row r="3" spans="1:11" s="5" customFormat="1" ht="11.4" x14ac:dyDescent="0.2">
      <c r="A3" s="27"/>
      <c r="B3" s="43" t="s">
        <v>1</v>
      </c>
      <c r="C3" s="44"/>
      <c r="D3" s="45" t="s">
        <v>2</v>
      </c>
      <c r="E3" s="46"/>
      <c r="F3" s="43" t="s">
        <v>3</v>
      </c>
      <c r="G3" s="44"/>
      <c r="H3" s="43" t="s">
        <v>4</v>
      </c>
      <c r="I3" s="44"/>
      <c r="J3" s="47" t="s">
        <v>37</v>
      </c>
      <c r="K3" s="47"/>
    </row>
    <row r="4" spans="1:11" s="8" customFormat="1" ht="11.4" x14ac:dyDescent="0.2">
      <c r="A4" s="28"/>
      <c r="B4" s="7" t="s">
        <v>14</v>
      </c>
      <c r="C4" s="12" t="s">
        <v>15</v>
      </c>
      <c r="D4" s="7" t="s">
        <v>14</v>
      </c>
      <c r="E4" s="12" t="s">
        <v>15</v>
      </c>
      <c r="F4" s="7" t="s">
        <v>14</v>
      </c>
      <c r="G4" s="12" t="s">
        <v>15</v>
      </c>
      <c r="H4" s="7" t="s">
        <v>14</v>
      </c>
      <c r="I4" s="12" t="s">
        <v>15</v>
      </c>
      <c r="J4" s="7" t="s">
        <v>14</v>
      </c>
      <c r="K4" s="12" t="s">
        <v>15</v>
      </c>
    </row>
    <row r="5" spans="1:11" s="2" customFormat="1" ht="28.5" customHeight="1" x14ac:dyDescent="0.3">
      <c r="A5" s="6" t="s">
        <v>5</v>
      </c>
      <c r="B5" s="23">
        <v>266336628</v>
      </c>
      <c r="C5" s="24"/>
      <c r="D5" s="21"/>
      <c r="E5" s="22"/>
      <c r="F5" s="21"/>
      <c r="G5" s="22"/>
      <c r="H5" s="21"/>
      <c r="I5" s="22"/>
      <c r="J5" s="16">
        <f>+SUM(B5:I5)</f>
        <v>266336628</v>
      </c>
      <c r="K5" s="16"/>
    </row>
    <row r="6" spans="1:11" s="3" customFormat="1" ht="28.5" customHeight="1" x14ac:dyDescent="0.3">
      <c r="A6" s="6" t="s">
        <v>6</v>
      </c>
      <c r="B6" s="23">
        <v>20808234</v>
      </c>
      <c r="C6" s="24"/>
      <c r="D6" s="21"/>
      <c r="E6" s="22"/>
      <c r="F6" s="21"/>
      <c r="G6" s="22"/>
      <c r="H6" s="21"/>
      <c r="I6" s="22"/>
      <c r="J6" s="16">
        <f t="shared" ref="J6:J11" si="0">+SUM(B6:I6)</f>
        <v>20808234</v>
      </c>
      <c r="K6" s="16"/>
    </row>
    <row r="7" spans="1:11" s="3" customFormat="1" ht="28.5" customHeight="1" x14ac:dyDescent="0.3">
      <c r="A7" s="6" t="s">
        <v>7</v>
      </c>
      <c r="B7" s="23">
        <v>370835628</v>
      </c>
      <c r="C7" s="24"/>
      <c r="D7" s="21"/>
      <c r="E7" s="22"/>
      <c r="F7" s="21"/>
      <c r="G7" s="22"/>
      <c r="H7" s="21"/>
      <c r="I7" s="22"/>
      <c r="J7" s="16">
        <f t="shared" si="0"/>
        <v>370835628</v>
      </c>
      <c r="K7" s="16"/>
    </row>
    <row r="8" spans="1:11" s="3" customFormat="1" ht="28.5" customHeight="1" x14ac:dyDescent="0.3">
      <c r="A8" s="6" t="s">
        <v>8</v>
      </c>
      <c r="B8" s="23">
        <v>24281736</v>
      </c>
      <c r="C8" s="24"/>
      <c r="D8" s="21"/>
      <c r="E8" s="22"/>
      <c r="F8" s="21"/>
      <c r="G8" s="22"/>
      <c r="H8" s="21"/>
      <c r="I8" s="22"/>
      <c r="J8" s="16">
        <f t="shared" si="0"/>
        <v>24281736</v>
      </c>
      <c r="K8" s="16"/>
    </row>
    <row r="9" spans="1:11" s="3" customFormat="1" ht="28.5" customHeight="1" x14ac:dyDescent="0.3">
      <c r="A9" s="6" t="s">
        <v>9</v>
      </c>
      <c r="B9" s="23">
        <v>123981084</v>
      </c>
      <c r="C9" s="24"/>
      <c r="D9" s="21"/>
      <c r="E9" s="22"/>
      <c r="F9" s="21"/>
      <c r="G9" s="22"/>
      <c r="H9" s="21"/>
      <c r="I9" s="22"/>
      <c r="J9" s="16">
        <f t="shared" si="0"/>
        <v>123981084</v>
      </c>
      <c r="K9" s="16"/>
    </row>
    <row r="10" spans="1:11" s="2" customFormat="1" ht="28.5" customHeight="1" x14ac:dyDescent="0.3">
      <c r="A10" s="6" t="s">
        <v>10</v>
      </c>
      <c r="B10" s="23">
        <v>515949</v>
      </c>
      <c r="C10" s="24"/>
      <c r="D10" s="21"/>
      <c r="E10" s="22"/>
      <c r="F10" s="21"/>
      <c r="G10" s="22"/>
      <c r="H10" s="21"/>
      <c r="I10" s="22"/>
      <c r="J10" s="16">
        <f t="shared" si="0"/>
        <v>515949</v>
      </c>
      <c r="K10" s="16"/>
    </row>
    <row r="11" spans="1:11" s="3" customFormat="1" ht="28.5" customHeight="1" x14ac:dyDescent="0.3">
      <c r="A11" s="6" t="s">
        <v>11</v>
      </c>
      <c r="B11" s="23">
        <v>346553892</v>
      </c>
      <c r="C11" s="24"/>
      <c r="D11" s="21"/>
      <c r="E11" s="22"/>
      <c r="F11" s="21"/>
      <c r="G11" s="22"/>
      <c r="H11" s="21"/>
      <c r="I11" s="22"/>
      <c r="J11" s="16">
        <f t="shared" si="0"/>
        <v>346553892</v>
      </c>
      <c r="K11" s="16"/>
    </row>
    <row r="12" spans="1:11" s="3" customFormat="1" ht="21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s="3" customFormat="1" ht="13.2" customHeight="1" x14ac:dyDescent="0.3">
      <c r="A13" s="34" t="s">
        <v>17</v>
      </c>
      <c r="B13" s="36" t="s">
        <v>18</v>
      </c>
      <c r="C13" s="37"/>
      <c r="D13" s="40" t="s">
        <v>19</v>
      </c>
      <c r="E13" s="40"/>
      <c r="F13" s="36" t="s">
        <v>20</v>
      </c>
      <c r="G13" s="37"/>
      <c r="H13" s="1"/>
      <c r="I13" s="1"/>
      <c r="J13" s="1"/>
      <c r="K13" s="1"/>
    </row>
    <row r="14" spans="1:11" s="2" customFormat="1" ht="21" customHeight="1" x14ac:dyDescent="0.3">
      <c r="A14" s="35"/>
      <c r="B14" s="38"/>
      <c r="C14" s="39"/>
      <c r="D14" s="11" t="s">
        <v>21</v>
      </c>
      <c r="E14" s="11" t="s">
        <v>22</v>
      </c>
      <c r="F14" s="38"/>
      <c r="G14" s="39"/>
      <c r="H14" s="1"/>
      <c r="I14" s="1"/>
      <c r="J14" s="1"/>
      <c r="K14" s="1"/>
    </row>
    <row r="15" spans="1:11" s="3" customFormat="1" ht="22.2" customHeight="1" x14ac:dyDescent="0.3">
      <c r="A15" s="14" t="s">
        <v>23</v>
      </c>
      <c r="B15" s="25">
        <f>+J5/J6</f>
        <v>12.799578666791232</v>
      </c>
      <c r="C15" s="25"/>
      <c r="D15" s="13" t="s">
        <v>24</v>
      </c>
      <c r="E15" s="13" t="s">
        <v>25</v>
      </c>
      <c r="F15" s="26" t="str">
        <f>+IF(K4="SI",IF(B15&gt;=1.11,"CUMPLE","NO CUMPLE"),IF(B15&gt;=1.21,"CUMPLE","NO CUMPLE"))</f>
        <v>CUMPLE</v>
      </c>
      <c r="G15" s="26"/>
      <c r="H15" s="1"/>
      <c r="I15" s="1"/>
      <c r="J15" s="1"/>
      <c r="K15" s="4" t="s">
        <v>15</v>
      </c>
    </row>
    <row r="16" spans="1:11" s="3" customFormat="1" ht="22.2" customHeight="1" x14ac:dyDescent="0.3">
      <c r="A16" s="14" t="s">
        <v>26</v>
      </c>
      <c r="B16" s="29">
        <f>+J8/J7</f>
        <v>6.5478433479967568E-2</v>
      </c>
      <c r="C16" s="30"/>
      <c r="D16" s="13" t="s">
        <v>27</v>
      </c>
      <c r="E16" s="13" t="s">
        <v>28</v>
      </c>
      <c r="F16" s="26" t="str">
        <f>+IF(K4="SI",IF(B16&lt;=75%,"CUMPLE","NO CUMPLE"),IF(B16&lt;=70%,"CUMPLE","NO CUMPLE"))</f>
        <v>CUMPLE</v>
      </c>
      <c r="G16" s="26"/>
      <c r="H16" s="1"/>
      <c r="I16" s="1"/>
      <c r="J16" s="1"/>
      <c r="K16" s="4" t="s">
        <v>16</v>
      </c>
    </row>
    <row r="17" spans="1:11" s="3" customFormat="1" ht="26.55" customHeight="1" x14ac:dyDescent="0.3">
      <c r="A17" s="14" t="s">
        <v>29</v>
      </c>
      <c r="B17" s="25">
        <f>+IF(J10=0,"INDETERMINADO",J9/J10)</f>
        <v>240.2971689062291</v>
      </c>
      <c r="C17" s="25"/>
      <c r="D17" s="13" t="s">
        <v>30</v>
      </c>
      <c r="E17" s="13" t="s">
        <v>31</v>
      </c>
      <c r="F17" s="26" t="str">
        <f>+IF(K4="SI",IF(OR(B17&gt;=0,"INDETERMINADO"),"CUMPLE","NO CUMPLE"),IF(OR(B17&gt;=1,"INDETERMINADO"),"CUMPLE","NO CUMPLE"))</f>
        <v>CUMPLE</v>
      </c>
      <c r="G17" s="26"/>
      <c r="H17" s="1"/>
      <c r="I17" s="1"/>
      <c r="J17" s="1"/>
      <c r="K17" s="1"/>
    </row>
    <row r="18" spans="1:11" s="3" customFormat="1" ht="22.2" customHeight="1" x14ac:dyDescent="0.3">
      <c r="A18" s="14" t="s">
        <v>32</v>
      </c>
      <c r="B18" s="31">
        <f>+J5-J6</f>
        <v>245528394</v>
      </c>
      <c r="C18" s="31"/>
      <c r="D18" s="32">
        <f>0.1*F1</f>
        <v>20869676.400000002</v>
      </c>
      <c r="E18" s="33"/>
      <c r="F18" s="26" t="str">
        <f>+IF(B18&gt;=D18,"CUMPLE","NO CUMPLE")</f>
        <v>CUMPLE</v>
      </c>
      <c r="G18" s="26"/>
      <c r="H18" s="1"/>
      <c r="I18" s="1"/>
      <c r="J18" s="1"/>
      <c r="K18" s="1"/>
    </row>
    <row r="19" spans="1:11" s="3" customFormat="1" ht="26.55" customHeight="1" x14ac:dyDescent="0.3">
      <c r="A19" s="15" t="s">
        <v>33</v>
      </c>
      <c r="B19" s="25">
        <f>+J9/J11</f>
        <v>0.35775412385211358</v>
      </c>
      <c r="C19" s="25"/>
      <c r="D19" s="13" t="s">
        <v>30</v>
      </c>
      <c r="E19" s="13" t="s">
        <v>34</v>
      </c>
      <c r="F19" s="26" t="str">
        <f>+IF(K4="SI",IF(B19&gt;=0,"CUMPLE","NO CUMPLE"),IF(B19&gt;=0.04,"CUMPLE","NO CUMPLE"))</f>
        <v>CUMPLE</v>
      </c>
      <c r="G19" s="26"/>
      <c r="H19" s="1"/>
      <c r="I19" s="1"/>
      <c r="J19" s="1"/>
      <c r="K19" s="1"/>
    </row>
    <row r="20" spans="1:11" s="3" customFormat="1" ht="22.2" customHeight="1" x14ac:dyDescent="0.3">
      <c r="A20" s="15" t="s">
        <v>35</v>
      </c>
      <c r="B20" s="25">
        <f>+J9/J7</f>
        <v>0.3343289442512789</v>
      </c>
      <c r="C20" s="25"/>
      <c r="D20" s="13" t="s">
        <v>30</v>
      </c>
      <c r="E20" s="13" t="s">
        <v>36</v>
      </c>
      <c r="F20" s="26" t="str">
        <f>+IF(K4="SI",IF(B20&gt;=0,"CUMPLE","NO CUMPLE"),IF(B20&gt;=0.02,"CUMPLE","NO CUMPLE"))</f>
        <v>CUMPLE</v>
      </c>
      <c r="G20" s="26"/>
    </row>
    <row r="21" spans="1:11" s="3" customFormat="1" ht="28.5" customHeight="1" x14ac:dyDescent="0.3"/>
    <row r="22" spans="1:11" s="3" customFormat="1" ht="28.5" customHeight="1" x14ac:dyDescent="0.3"/>
    <row r="23" spans="1:11" s="3" customFormat="1" ht="28.5" customHeight="1" x14ac:dyDescent="0.3"/>
    <row r="24" spans="1:11" s="3" customFormat="1" ht="28.5" customHeight="1" x14ac:dyDescent="0.3"/>
    <row r="25" spans="1:11" s="3" customFormat="1" ht="28.5" customHeight="1" x14ac:dyDescent="0.3"/>
    <row r="26" spans="1:11" s="3" customFormat="1" ht="28.5" customHeight="1" x14ac:dyDescent="0.3"/>
    <row r="27" spans="1:11" s="3" customFormat="1" ht="28.5" customHeight="1" x14ac:dyDescent="0.3"/>
    <row r="28" spans="1:11" s="3" customFormat="1" ht="28.5" customHeight="1" x14ac:dyDescent="0.3"/>
    <row r="29" spans="1:11" s="3" customFormat="1" ht="28.5" customHeight="1" x14ac:dyDescent="0.3"/>
    <row r="30" spans="1:11" s="3" customFormat="1" ht="28.5" customHeight="1" x14ac:dyDescent="0.3"/>
    <row r="31" spans="1:11" s="3" customFormat="1" ht="28.5" customHeight="1" x14ac:dyDescent="0.3"/>
    <row r="32" spans="1:11" s="3" customFormat="1" ht="28.5" customHeight="1" x14ac:dyDescent="0.3"/>
    <row r="33" s="3" customFormat="1" ht="28.5" customHeight="1" x14ac:dyDescent="0.3"/>
    <row r="34" s="3" customFormat="1" ht="28.5" customHeight="1" x14ac:dyDescent="0.3"/>
    <row r="35" s="3" customFormat="1" ht="28.5" customHeight="1" x14ac:dyDescent="0.3"/>
    <row r="36" s="3" customFormat="1" ht="28.5" customHeight="1" x14ac:dyDescent="0.3"/>
    <row r="37" s="3" customFormat="1" ht="28.5" customHeight="1" x14ac:dyDescent="0.3"/>
    <row r="38" s="3" customFormat="1" ht="28.5" customHeight="1" x14ac:dyDescent="0.3"/>
    <row r="39" s="2" customFormat="1" ht="33.75" customHeight="1" x14ac:dyDescent="0.3"/>
    <row r="40" s="3" customFormat="1" ht="28.5" customHeight="1" x14ac:dyDescent="0.3"/>
    <row r="41" s="3" customFormat="1" ht="28.5" customHeight="1" x14ac:dyDescent="0.3"/>
    <row r="42" s="3" customFormat="1" ht="28.5" customHeight="1" x14ac:dyDescent="0.3"/>
    <row r="43" s="2" customFormat="1" ht="28.5" customHeight="1" x14ac:dyDescent="0.3"/>
    <row r="44" s="3" customFormat="1" ht="28.5" customHeight="1" x14ac:dyDescent="0.3"/>
    <row r="45" s="3" customFormat="1" ht="28.5" customHeight="1" x14ac:dyDescent="0.3"/>
    <row r="46" s="3" customFormat="1" ht="28.5" customHeight="1" x14ac:dyDescent="0.3"/>
    <row r="47" s="3" customFormat="1" ht="28.5" customHeight="1" x14ac:dyDescent="0.3"/>
    <row r="48" s="3" customFormat="1" ht="28.5" customHeight="1" x14ac:dyDescent="0.3"/>
    <row r="49" s="2" customFormat="1" ht="28.5" customHeight="1" x14ac:dyDescent="0.3"/>
    <row r="50" s="3" customFormat="1" ht="28.5" customHeight="1" x14ac:dyDescent="0.3"/>
    <row r="51" s="3" customFormat="1" ht="28.5" customHeight="1" x14ac:dyDescent="0.3"/>
    <row r="52" s="3" customFormat="1" ht="28.5" customHeight="1" x14ac:dyDescent="0.3"/>
    <row r="53" s="2" customFormat="1" ht="28.5" customHeight="1" x14ac:dyDescent="0.3"/>
    <row r="54" s="3" customFormat="1" ht="28.5" customHeight="1" x14ac:dyDescent="0.3"/>
    <row r="55" s="3" customFormat="1" ht="28.5" customHeight="1" x14ac:dyDescent="0.3"/>
    <row r="56" s="3" customFormat="1" ht="28.5" customHeight="1" x14ac:dyDescent="0.3"/>
    <row r="57" s="3" customFormat="1" ht="28.5" customHeight="1" x14ac:dyDescent="0.3"/>
    <row r="58" s="3" customFormat="1" ht="28.5" customHeight="1" x14ac:dyDescent="0.3"/>
    <row r="59" s="3" customFormat="1" ht="28.5" customHeight="1" x14ac:dyDescent="0.3"/>
    <row r="60" s="3" customFormat="1" ht="28.5" customHeight="1" x14ac:dyDescent="0.3"/>
    <row r="61" ht="28.5" customHeight="1" x14ac:dyDescent="0.3"/>
    <row r="62" s="2" customFormat="1" ht="28.5" customHeight="1" x14ac:dyDescent="0.3"/>
    <row r="63" s="3" customFormat="1" ht="28.5" customHeight="1" x14ac:dyDescent="0.3"/>
    <row r="64" s="3" customFormat="1" ht="28.5" customHeight="1" x14ac:dyDescent="0.3"/>
    <row r="65" s="3" customFormat="1" ht="51.75" customHeight="1" x14ac:dyDescent="0.3"/>
    <row r="66" s="3" customFormat="1" ht="28.5" customHeight="1" x14ac:dyDescent="0.3"/>
  </sheetData>
  <mergeCells count="62">
    <mergeCell ref="H11:I11"/>
    <mergeCell ref="J11:K11"/>
    <mergeCell ref="B20:C20"/>
    <mergeCell ref="F20:G20"/>
    <mergeCell ref="B15:C15"/>
    <mergeCell ref="F15:G15"/>
    <mergeCell ref="B16:C16"/>
    <mergeCell ref="F16:G16"/>
    <mergeCell ref="B17:C17"/>
    <mergeCell ref="F17:G17"/>
    <mergeCell ref="B18:C18"/>
    <mergeCell ref="D18:E18"/>
    <mergeCell ref="F18:G18"/>
    <mergeCell ref="B19:C19"/>
    <mergeCell ref="F19:G19"/>
    <mergeCell ref="A13:A14"/>
    <mergeCell ref="B13:C14"/>
    <mergeCell ref="D13:E13"/>
    <mergeCell ref="F13:G14"/>
    <mergeCell ref="B9:C9"/>
    <mergeCell ref="D9:E9"/>
    <mergeCell ref="F9:G9"/>
    <mergeCell ref="B11:C11"/>
    <mergeCell ref="D11:E11"/>
    <mergeCell ref="F11:G11"/>
    <mergeCell ref="H9:I9"/>
    <mergeCell ref="J9:K9"/>
    <mergeCell ref="B10:C10"/>
    <mergeCell ref="D10:E10"/>
    <mergeCell ref="F10:G10"/>
    <mergeCell ref="H10:I10"/>
    <mergeCell ref="J10:K10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  <mergeCell ref="B1:C1"/>
    <mergeCell ref="D1:E1"/>
    <mergeCell ref="F1:G1"/>
    <mergeCell ref="I1:K1"/>
    <mergeCell ref="A3:A4"/>
    <mergeCell ref="B3:C3"/>
    <mergeCell ref="D3:E3"/>
    <mergeCell ref="F3:G3"/>
    <mergeCell ref="H3:I3"/>
    <mergeCell ref="J3:K3"/>
  </mergeCells>
  <dataValidations count="1">
    <dataValidation type="list" allowBlank="1" showInputMessage="1" showErrorMessage="1" sqref="C4 E4 G4 I4 K4" xr:uid="{E1C6D985-39F4-4EAF-BFCD-48783B9AE934}">
      <formula1>$K$15:$K$16</formula1>
    </dataValidation>
  </dataValidations>
  <pageMargins left="0.7" right="0.7" top="0.75" bottom="0.75" header="0.3" footer="0.3"/>
  <pageSetup paperSize="5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P2</vt:lpstr>
      <vt:lpstr>P4</vt:lpstr>
      <vt:lpstr>P5</vt:lpstr>
      <vt:lpstr>P6</vt:lpstr>
      <vt:lpstr>'P2'!Área_de_impresión</vt:lpstr>
      <vt:lpstr>'P4'!Área_de_impresión</vt:lpstr>
      <vt:lpstr>'P5'!Área_de_impresión</vt:lpstr>
      <vt:lpstr>'P6'!Área_de_impresión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E. Cueto</dc:creator>
  <cp:lastModifiedBy>C.E.C</cp:lastModifiedBy>
  <dcterms:created xsi:type="dcterms:W3CDTF">2021-06-26T19:53:43Z</dcterms:created>
  <dcterms:modified xsi:type="dcterms:W3CDTF">2023-04-24T23:22:29Z</dcterms:modified>
</cp:coreProperties>
</file>