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morales\Desktop\Interv Conectividad\"/>
    </mc:Choice>
  </mc:AlternateContent>
  <bookViews>
    <workbookView xWindow="0" yWindow="0" windowWidth="18090" windowHeight="10815"/>
  </bookViews>
  <sheets>
    <sheet name="Anexo Económico " sheetId="2" r:id="rId1"/>
    <sheet name="Anexo Económico" sheetId="1" state="hidden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8" i="2" l="1"/>
  <c r="H8" i="2" s="1"/>
  <c r="G7" i="2"/>
  <c r="H7" i="2" s="1"/>
  <c r="G6" i="2"/>
  <c r="H6" i="2" s="1"/>
  <c r="H9" i="2" s="1"/>
  <c r="G12" i="2"/>
  <c r="H12" i="2" s="1"/>
  <c r="G10" i="2"/>
  <c r="H10" i="2" s="1"/>
  <c r="J13" i="1"/>
  <c r="J8" i="1"/>
  <c r="H11" i="2" l="1"/>
  <c r="H13" i="2" s="1"/>
  <c r="H12" i="1"/>
  <c r="I6" i="1"/>
  <c r="H14" i="2" l="1"/>
  <c r="H15" i="2" s="1"/>
  <c r="H7" i="1"/>
  <c r="H13" i="1" s="1"/>
  <c r="H15" i="1" s="1"/>
  <c r="H8" i="1"/>
  <c r="H10" i="1"/>
  <c r="H6" i="1"/>
  <c r="J12" i="1" l="1"/>
</calcChain>
</file>

<file path=xl/sharedStrings.xml><?xml version="1.0" encoding="utf-8"?>
<sst xmlns="http://schemas.openxmlformats.org/spreadsheetml/2006/main" count="52" uniqueCount="22">
  <si>
    <t>MINISTERIO DE CULTURA</t>
  </si>
  <si>
    <t>BIBLIOTECA NACIONAL DE COLOMBIA</t>
  </si>
  <si>
    <t>ANEXO ECONÓMICO</t>
  </si>
  <si>
    <t>ITEM</t>
  </si>
  <si>
    <t>DESCRIPCION</t>
  </si>
  <si>
    <t>UND</t>
  </si>
  <si>
    <t>CANTIDAD</t>
  </si>
  <si>
    <t>VR UNITARIO OFICIAL
IVA INCLUIDO</t>
  </si>
  <si>
    <t>Director técnico administrativo de la interventoría</t>
  </si>
  <si>
    <t>Apoyo administrativo</t>
  </si>
  <si>
    <t>Costos administrativos</t>
  </si>
  <si>
    <t>Utilidad</t>
  </si>
  <si>
    <t>Realizar la Interventoría a las obligaciones contraídas por el Contratista para la instalación, operación y mantenimiento del servicio de internet en las Bibliotecas Públicas que pertenecen a la Red Nacional de Bibliotecas Públicas.</t>
  </si>
  <si>
    <t>Dedicacion</t>
  </si>
  <si>
    <t>TOTAL COSTOS DIRECTOS</t>
  </si>
  <si>
    <t xml:space="preserve">IVA </t>
  </si>
  <si>
    <t>TOTAL OFERTA</t>
  </si>
  <si>
    <t>Duracion  (meses)</t>
  </si>
  <si>
    <t>Apoyo técnico</t>
  </si>
  <si>
    <t xml:space="preserve">Valor mensual </t>
  </si>
  <si>
    <t>Subtotal Costos Personal</t>
  </si>
  <si>
    <t>Subtotal Costos Operativos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</si>
</sst>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€&quot;_-;\-* #,##0.00\ &quot;€&quot;_-;_-* &quot;-&quot;??\ &quot;€&quot;_-;_-@_-"/>
    <numFmt numFmtId="165" formatCode="&quot;$&quot;\ #,##0_);[Red]\(&quot;$&quot;\ #,##0\)"/>
    <numFmt numFmtId="166" formatCode="_(* #,##0.00_);_(* \(#,##0.00\);_(* &quot;-&quot;??_);_(@_)"/>
    <numFmt numFmtId="167" formatCode="_-[$$-240A]\ * #,##0.00_-;\-[$$-240A]\ * #,##0.00_-;_-[$$-240A]\ * &quot;-&quot;??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theme="1"/>
      <name val="Calibri"/>
      <family val="2"/>
      <scheme val="minor"/>
    </font>
    <font>
      <sz val="11"/>
      <name val="Verdana"/>
      <family val="2"/>
    </font>
    <font>
      <b/>
      <sz val="10"/>
      <color theme="1"/>
      <name val="Verdana"/>
      <family val="2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</borders>
  <cellStyleXfs count="6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  <xf numFmtId="166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8">
    <xf numFmtId="0" fontId="0" fillId="0" borderId="0" xfId="0"/>
    <xf numFmtId="166" fontId="0" fillId="0" borderId="0" xfId="4" applyFont="1" applyAlignment="1">
      <alignment vertical="center" wrapText="1"/>
    </xf>
    <xf numFmtId="0" fontId="0" fillId="0" borderId="0" xfId="0" applyFont="1" applyAlignment="1">
      <alignment wrapText="1"/>
    </xf>
    <xf numFmtId="165" fontId="0" fillId="0" borderId="0" xfId="0" applyNumberFormat="1" applyFont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167" fontId="0" fillId="0" borderId="1" xfId="0" applyNumberFormat="1" applyFont="1" applyBorder="1" applyAlignment="1">
      <alignment vertical="center" wrapText="1"/>
    </xf>
    <xf numFmtId="0" fontId="0" fillId="0" borderId="4" xfId="0" applyFont="1" applyBorder="1" applyAlignment="1">
      <alignment horizontal="center" vertical="center" wrapText="1"/>
    </xf>
    <xf numFmtId="167" fontId="0" fillId="0" borderId="5" xfId="0" applyNumberFormat="1" applyFont="1" applyBorder="1" applyAlignment="1">
      <alignment vertical="center" wrapText="1"/>
    </xf>
    <xf numFmtId="0" fontId="0" fillId="0" borderId="6" xfId="0" applyFont="1" applyBorder="1" applyAlignment="1">
      <alignment horizontal="center" vertical="center" wrapText="1"/>
    </xf>
    <xf numFmtId="9" fontId="0" fillId="0" borderId="1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vertical="center" wrapText="1"/>
    </xf>
    <xf numFmtId="167" fontId="0" fillId="0" borderId="0" xfId="4" applyNumberFormat="1" applyFont="1" applyAlignment="1">
      <alignment vertical="center" wrapText="1"/>
    </xf>
    <xf numFmtId="167" fontId="0" fillId="0" borderId="4" xfId="0" applyNumberFormat="1" applyFont="1" applyBorder="1" applyAlignment="1">
      <alignment horizontal="center" vertical="center" wrapText="1"/>
    </xf>
    <xf numFmtId="167" fontId="0" fillId="0" borderId="0" xfId="0" applyNumberFormat="1" applyFont="1" applyAlignment="1">
      <alignment wrapText="1"/>
    </xf>
    <xf numFmtId="10" fontId="0" fillId="0" borderId="0" xfId="5" applyNumberFormat="1" applyFont="1" applyAlignment="1">
      <alignment wrapText="1"/>
    </xf>
    <xf numFmtId="167" fontId="0" fillId="0" borderId="0" xfId="0" applyNumberFormat="1"/>
    <xf numFmtId="9" fontId="0" fillId="0" borderId="1" xfId="5" applyFont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9" fontId="0" fillId="0" borderId="0" xfId="0" applyNumberFormat="1" applyFont="1" applyAlignment="1">
      <alignment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6">
    <cellStyle name="Millares" xfId="4" builtinId="3"/>
    <cellStyle name="Moneda 2" xfId="2"/>
    <cellStyle name="Normal" xfId="0" builtinId="0"/>
    <cellStyle name="Normal 2" xfId="1"/>
    <cellStyle name="Normal 3" xfId="3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9"/>
  <sheetViews>
    <sheetView showGridLines="0" tabSelected="1" zoomScale="80" zoomScaleNormal="80" workbookViewId="0">
      <selection activeCell="H20" sqref="H20"/>
    </sheetView>
  </sheetViews>
  <sheetFormatPr baseColWidth="10" defaultRowHeight="15" x14ac:dyDescent="0.25"/>
  <cols>
    <col min="1" max="1" width="5.42578125" style="2" bestFit="1" customWidth="1"/>
    <col min="2" max="2" width="87.85546875" style="2" customWidth="1"/>
    <col min="3" max="6" width="11.42578125" style="2"/>
    <col min="7" max="7" width="24.140625" style="2" bestFit="1" customWidth="1"/>
    <col min="8" max="8" width="21.140625" style="2" customWidth="1"/>
    <col min="9" max="16384" width="11.42578125" style="2"/>
  </cols>
  <sheetData>
    <row r="1" spans="1:8" x14ac:dyDescent="0.25">
      <c r="A1" s="24" t="s">
        <v>0</v>
      </c>
      <c r="B1" s="24"/>
      <c r="C1" s="24"/>
      <c r="D1" s="24"/>
      <c r="E1" s="24"/>
      <c r="F1" s="24"/>
      <c r="G1" s="24"/>
      <c r="H1" s="24"/>
    </row>
    <row r="2" spans="1:8" x14ac:dyDescent="0.25">
      <c r="A2" s="24" t="s">
        <v>1</v>
      </c>
      <c r="B2" s="24"/>
      <c r="C2" s="24"/>
      <c r="D2" s="24"/>
      <c r="E2" s="24"/>
      <c r="F2" s="24"/>
      <c r="G2" s="24"/>
      <c r="H2" s="24"/>
    </row>
    <row r="3" spans="1:8" x14ac:dyDescent="0.25">
      <c r="A3" s="24" t="s">
        <v>2</v>
      </c>
      <c r="B3" s="24"/>
      <c r="C3" s="24"/>
      <c r="D3" s="24"/>
      <c r="E3" s="24"/>
      <c r="F3" s="24"/>
      <c r="G3" s="24"/>
      <c r="H3" s="24"/>
    </row>
    <row r="4" spans="1:8" ht="36" customHeight="1" x14ac:dyDescent="0.25">
      <c r="A4" s="25" t="s">
        <v>12</v>
      </c>
      <c r="B4" s="25"/>
      <c r="C4" s="25"/>
      <c r="D4" s="25"/>
      <c r="E4" s="25"/>
      <c r="F4" s="25"/>
      <c r="G4" s="25"/>
      <c r="H4" s="25"/>
    </row>
    <row r="5" spans="1:8" ht="51.75" customHeight="1" x14ac:dyDescent="0.25">
      <c r="A5" s="6" t="s">
        <v>3</v>
      </c>
      <c r="B5" s="6" t="s">
        <v>4</v>
      </c>
      <c r="C5" s="6" t="s">
        <v>5</v>
      </c>
      <c r="D5" s="6" t="s">
        <v>6</v>
      </c>
      <c r="E5" s="6" t="s">
        <v>17</v>
      </c>
      <c r="F5" s="6" t="s">
        <v>13</v>
      </c>
      <c r="G5" s="6" t="s">
        <v>19</v>
      </c>
      <c r="H5" s="6" t="s">
        <v>7</v>
      </c>
    </row>
    <row r="6" spans="1:8" x14ac:dyDescent="0.25">
      <c r="A6" s="4">
        <v>1</v>
      </c>
      <c r="B6" s="5" t="s">
        <v>8</v>
      </c>
      <c r="C6" s="4" t="s">
        <v>5</v>
      </c>
      <c r="D6" s="4">
        <v>1</v>
      </c>
      <c r="E6" s="4">
        <v>4</v>
      </c>
      <c r="F6" s="11">
        <v>0.7</v>
      </c>
      <c r="G6" s="15">
        <f>+ROUND((9000000+10315555.8)/2,0)</f>
        <v>9657778</v>
      </c>
      <c r="H6" s="7">
        <f>+ROUND((G6*F6*E6),0)</f>
        <v>27041778</v>
      </c>
    </row>
    <row r="7" spans="1:8" x14ac:dyDescent="0.25">
      <c r="A7" s="4">
        <v>2</v>
      </c>
      <c r="B7" s="5" t="s">
        <v>18</v>
      </c>
      <c r="C7" s="4" t="s">
        <v>5</v>
      </c>
      <c r="D7" s="4">
        <v>1</v>
      </c>
      <c r="E7" s="4">
        <v>4</v>
      </c>
      <c r="F7" s="11">
        <v>0.7</v>
      </c>
      <c r="G7" s="7">
        <f>+ROUND((8000000+5625277.9)/2,0)</f>
        <v>6812639</v>
      </c>
      <c r="H7" s="7">
        <f>+ROUND((G7*F7*E7),0)</f>
        <v>19075389</v>
      </c>
    </row>
    <row r="8" spans="1:8" x14ac:dyDescent="0.25">
      <c r="A8" s="4">
        <v>3</v>
      </c>
      <c r="B8" s="5" t="s">
        <v>9</v>
      </c>
      <c r="C8" s="4" t="s">
        <v>5</v>
      </c>
      <c r="D8" s="4">
        <v>1</v>
      </c>
      <c r="E8" s="4">
        <v>4</v>
      </c>
      <c r="F8" s="11">
        <v>0.5</v>
      </c>
      <c r="G8" s="7">
        <f>+ROUND((6000000+4953056.9)/2,0)</f>
        <v>5476528</v>
      </c>
      <c r="H8" s="7">
        <f>+ROUND((G8*F8*E8),0)</f>
        <v>10953056</v>
      </c>
    </row>
    <row r="9" spans="1:8" customFormat="1" ht="15" customHeight="1" x14ac:dyDescent="0.25">
      <c r="A9" s="23" t="s">
        <v>20</v>
      </c>
      <c r="B9" s="23"/>
      <c r="C9" s="19"/>
      <c r="D9" s="19"/>
      <c r="E9" s="19"/>
      <c r="F9" s="19"/>
      <c r="G9" s="17"/>
      <c r="H9" s="7">
        <f>SUM(H6:H8)</f>
        <v>57070223</v>
      </c>
    </row>
    <row r="10" spans="1:8" x14ac:dyDescent="0.25">
      <c r="A10" s="4">
        <v>4</v>
      </c>
      <c r="B10" s="5" t="s">
        <v>10</v>
      </c>
      <c r="C10" s="4" t="s">
        <v>5</v>
      </c>
      <c r="D10" s="4">
        <v>1</v>
      </c>
      <c r="E10" s="4">
        <v>4</v>
      </c>
      <c r="F10" s="4"/>
      <c r="G10" s="7">
        <f>+ROUND((7000000+4265555.69)/2,0)</f>
        <v>5632778</v>
      </c>
      <c r="H10" s="7">
        <f>+ROUND((G10*E10),0)</f>
        <v>22531112</v>
      </c>
    </row>
    <row r="11" spans="1:8" ht="15" customHeight="1" x14ac:dyDescent="0.25">
      <c r="A11" s="23" t="s">
        <v>21</v>
      </c>
      <c r="B11" s="23"/>
      <c r="C11" s="19"/>
      <c r="D11" s="19"/>
      <c r="E11" s="19"/>
      <c r="F11" s="19"/>
      <c r="G11" s="7"/>
      <c r="H11" s="7">
        <f>+H10+H9</f>
        <v>79601335</v>
      </c>
    </row>
    <row r="12" spans="1:8" x14ac:dyDescent="0.25">
      <c r="A12" s="4">
        <v>5</v>
      </c>
      <c r="B12" s="5" t="s">
        <v>11</v>
      </c>
      <c r="C12" s="4" t="s">
        <v>5</v>
      </c>
      <c r="D12" s="10">
        <v>1</v>
      </c>
      <c r="E12" s="4">
        <v>4</v>
      </c>
      <c r="F12" s="18">
        <v>0.13251853624760954</v>
      </c>
      <c r="G12" s="7">
        <f>+ROUND((2000000+3274326)/2,0)</f>
        <v>2637163</v>
      </c>
      <c r="H12" s="7">
        <f>+ROUND((E12*G12),0)</f>
        <v>10548652</v>
      </c>
    </row>
    <row r="13" spans="1:8" x14ac:dyDescent="0.25">
      <c r="A13" s="4"/>
      <c r="B13" s="21" t="s">
        <v>14</v>
      </c>
      <c r="C13" s="22"/>
      <c r="D13" s="4"/>
      <c r="E13" s="8"/>
      <c r="F13" s="8"/>
      <c r="G13" s="7"/>
      <c r="H13" s="7">
        <f>+H11+H12</f>
        <v>90149987</v>
      </c>
    </row>
    <row r="14" spans="1:8" x14ac:dyDescent="0.25">
      <c r="A14" s="4"/>
      <c r="B14" s="21" t="s">
        <v>15</v>
      </c>
      <c r="C14" s="22"/>
      <c r="D14" s="11">
        <v>0.19</v>
      </c>
      <c r="E14" s="8"/>
      <c r="F14" s="8"/>
      <c r="G14" s="14"/>
      <c r="H14" s="7">
        <f>+ROUNDDOWN((H13*19%),0)</f>
        <v>17128497</v>
      </c>
    </row>
    <row r="15" spans="1:8" x14ac:dyDescent="0.25">
      <c r="A15" s="4"/>
      <c r="B15" s="21" t="s">
        <v>16</v>
      </c>
      <c r="C15" s="22"/>
      <c r="D15" s="4"/>
      <c r="E15" s="8"/>
      <c r="F15" s="8"/>
      <c r="G15" s="14"/>
      <c r="H15" s="7">
        <f>SUM(H13:H14)</f>
        <v>107278484</v>
      </c>
    </row>
    <row r="20" spans="5:8" x14ac:dyDescent="0.25">
      <c r="H20"/>
    </row>
    <row r="29" spans="5:8" x14ac:dyDescent="0.25">
      <c r="E29" s="20"/>
    </row>
  </sheetData>
  <mergeCells count="9">
    <mergeCell ref="B15:C15"/>
    <mergeCell ref="A9:B9"/>
    <mergeCell ref="A11:B11"/>
    <mergeCell ref="A1:H1"/>
    <mergeCell ref="A2:H2"/>
    <mergeCell ref="A3:H3"/>
    <mergeCell ref="A4:H4"/>
    <mergeCell ref="B13:C13"/>
    <mergeCell ref="B14:C14"/>
  </mergeCells>
  <pageMargins left="0.7" right="0.7" top="0.75" bottom="0.75" header="0.3" footer="0.3"/>
  <pageSetup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showGridLines="0" zoomScale="80" zoomScaleNormal="80" workbookViewId="0">
      <selection activeCell="G12" sqref="G12"/>
    </sheetView>
  </sheetViews>
  <sheetFormatPr baseColWidth="10" defaultRowHeight="15" x14ac:dyDescent="0.25"/>
  <cols>
    <col min="1" max="1" width="5.42578125" style="2" bestFit="1" customWidth="1"/>
    <col min="2" max="2" width="87.85546875" style="2" customWidth="1"/>
    <col min="3" max="6" width="11.42578125" style="2"/>
    <col min="7" max="7" width="18" style="2" customWidth="1"/>
    <col min="8" max="8" width="21.140625" style="2" customWidth="1"/>
    <col min="9" max="9" width="15.7109375" style="1" customWidth="1"/>
    <col min="10" max="10" width="16.28515625" style="2" bestFit="1" customWidth="1"/>
    <col min="11" max="16384" width="11.42578125" style="2"/>
  </cols>
  <sheetData>
    <row r="1" spans="1:11" x14ac:dyDescent="0.25">
      <c r="A1" s="24" t="s">
        <v>0</v>
      </c>
      <c r="B1" s="24"/>
      <c r="C1" s="24"/>
      <c r="D1" s="24"/>
      <c r="E1" s="24"/>
      <c r="F1" s="24"/>
      <c r="G1" s="24"/>
      <c r="H1" s="24"/>
    </row>
    <row r="2" spans="1:11" x14ac:dyDescent="0.25">
      <c r="A2" s="24" t="s">
        <v>1</v>
      </c>
      <c r="B2" s="24"/>
      <c r="C2" s="24"/>
      <c r="D2" s="24"/>
      <c r="E2" s="24"/>
      <c r="F2" s="24"/>
      <c r="G2" s="24"/>
      <c r="H2" s="24"/>
    </row>
    <row r="3" spans="1:11" x14ac:dyDescent="0.25">
      <c r="A3" s="24" t="s">
        <v>2</v>
      </c>
      <c r="B3" s="24"/>
      <c r="C3" s="24"/>
      <c r="D3" s="24"/>
      <c r="E3" s="24"/>
      <c r="F3" s="24"/>
      <c r="G3" s="24"/>
      <c r="H3" s="24"/>
    </row>
    <row r="4" spans="1:11" ht="36" customHeight="1" x14ac:dyDescent="0.25">
      <c r="A4" s="25" t="s">
        <v>12</v>
      </c>
      <c r="B4" s="25"/>
      <c r="C4" s="25"/>
      <c r="D4" s="25"/>
      <c r="E4" s="25"/>
      <c r="F4" s="25"/>
      <c r="G4" s="25"/>
      <c r="H4" s="25"/>
    </row>
    <row r="5" spans="1:11" ht="51.75" customHeight="1" x14ac:dyDescent="0.25">
      <c r="A5" s="6" t="s">
        <v>3</v>
      </c>
      <c r="B5" s="6" t="s">
        <v>4</v>
      </c>
      <c r="C5" s="6" t="s">
        <v>5</v>
      </c>
      <c r="D5" s="6" t="s">
        <v>6</v>
      </c>
      <c r="E5" s="6" t="s">
        <v>17</v>
      </c>
      <c r="F5" s="6" t="s">
        <v>13</v>
      </c>
      <c r="G5" s="6" t="s">
        <v>19</v>
      </c>
      <c r="H5" s="6" t="s">
        <v>7</v>
      </c>
    </row>
    <row r="6" spans="1:11" x14ac:dyDescent="0.25">
      <c r="A6" s="4">
        <v>1</v>
      </c>
      <c r="B6" s="5" t="s">
        <v>8</v>
      </c>
      <c r="C6" s="4" t="s">
        <v>5</v>
      </c>
      <c r="D6" s="4">
        <v>1</v>
      </c>
      <c r="E6" s="4">
        <v>4</v>
      </c>
      <c r="F6" s="11">
        <v>0.7</v>
      </c>
      <c r="G6" s="7">
        <v>6760444</v>
      </c>
      <c r="H6" s="7">
        <f>G6*E6</f>
        <v>27041776</v>
      </c>
      <c r="I6" s="1">
        <f>G6*D6*E6*F6</f>
        <v>18929243.199999999</v>
      </c>
      <c r="K6" s="3"/>
    </row>
    <row r="7" spans="1:11" x14ac:dyDescent="0.25">
      <c r="A7" s="4">
        <v>2</v>
      </c>
      <c r="B7" s="5" t="s">
        <v>18</v>
      </c>
      <c r="C7" s="4" t="s">
        <v>5</v>
      </c>
      <c r="D7" s="4">
        <v>1</v>
      </c>
      <c r="E7" s="4">
        <v>4</v>
      </c>
      <c r="F7" s="11">
        <v>0.7</v>
      </c>
      <c r="G7" s="7">
        <v>4768847</v>
      </c>
      <c r="H7" s="7">
        <f t="shared" ref="H7:H12" si="0">G7*E7</f>
        <v>19075388</v>
      </c>
      <c r="K7" s="3"/>
    </row>
    <row r="8" spans="1:11" x14ac:dyDescent="0.25">
      <c r="A8" s="4">
        <v>3</v>
      </c>
      <c r="B8" s="5" t="s">
        <v>9</v>
      </c>
      <c r="C8" s="4" t="s">
        <v>5</v>
      </c>
      <c r="D8" s="4">
        <v>1</v>
      </c>
      <c r="E8" s="4">
        <v>4</v>
      </c>
      <c r="F8" s="11">
        <v>0.5</v>
      </c>
      <c r="G8" s="7">
        <v>2738264</v>
      </c>
      <c r="H8" s="7">
        <f t="shared" si="0"/>
        <v>10953056</v>
      </c>
      <c r="J8" s="2">
        <f>+(G8*100%)/F8</f>
        <v>5476528</v>
      </c>
      <c r="K8" s="3"/>
    </row>
    <row r="9" spans="1:11" customFormat="1" x14ac:dyDescent="0.25">
      <c r="G9" s="7"/>
    </row>
    <row r="10" spans="1:11" x14ac:dyDescent="0.25">
      <c r="A10" s="4">
        <v>4</v>
      </c>
      <c r="B10" s="5" t="s">
        <v>10</v>
      </c>
      <c r="C10" s="4" t="s">
        <v>5</v>
      </c>
      <c r="D10" s="4">
        <v>1</v>
      </c>
      <c r="E10" s="4">
        <v>4</v>
      </c>
      <c r="F10" s="4"/>
      <c r="G10" s="7">
        <v>5632778</v>
      </c>
      <c r="H10" s="7">
        <f t="shared" si="0"/>
        <v>22531112</v>
      </c>
      <c r="K10" s="3"/>
    </row>
    <row r="11" spans="1:11" x14ac:dyDescent="0.25">
      <c r="A11" s="4"/>
      <c r="B11" s="5"/>
      <c r="C11" s="4"/>
      <c r="D11" s="10"/>
      <c r="E11" s="4"/>
      <c r="F11" s="4"/>
      <c r="G11" s="7"/>
      <c r="H11" s="7"/>
      <c r="K11" s="3"/>
    </row>
    <row r="12" spans="1:11" x14ac:dyDescent="0.25">
      <c r="A12" s="4">
        <v>5</v>
      </c>
      <c r="B12" s="5" t="s">
        <v>11</v>
      </c>
      <c r="C12" s="4" t="s">
        <v>5</v>
      </c>
      <c r="D12" s="10">
        <v>1</v>
      </c>
      <c r="E12" s="4">
        <v>4</v>
      </c>
      <c r="F12" s="4"/>
      <c r="G12" s="7">
        <v>2637163</v>
      </c>
      <c r="H12" s="7">
        <f t="shared" si="0"/>
        <v>10548652</v>
      </c>
      <c r="J12" s="15">
        <f>SUM(H6:H10)</f>
        <v>79601332</v>
      </c>
      <c r="K12" s="3"/>
    </row>
    <row r="13" spans="1:11" ht="18.75" x14ac:dyDescent="0.25">
      <c r="A13" s="4"/>
      <c r="B13" s="26" t="s">
        <v>14</v>
      </c>
      <c r="C13" s="27"/>
      <c r="D13" s="4"/>
      <c r="E13" s="8"/>
      <c r="F13" s="8"/>
      <c r="G13" s="7"/>
      <c r="H13" s="12">
        <f>SUM(H6:H12)</f>
        <v>90149984</v>
      </c>
      <c r="J13" s="16">
        <f>H12/J12</f>
        <v>0.13251853624760954</v>
      </c>
      <c r="K13" s="3"/>
    </row>
    <row r="14" spans="1:11" x14ac:dyDescent="0.25">
      <c r="A14" s="4"/>
      <c r="B14" s="26" t="s">
        <v>15</v>
      </c>
      <c r="C14" s="27"/>
      <c r="D14" s="11">
        <v>0.19</v>
      </c>
      <c r="E14" s="8"/>
      <c r="F14" s="8"/>
      <c r="G14" s="14"/>
      <c r="H14" s="13">
        <v>17128497</v>
      </c>
      <c r="J14" s="15"/>
      <c r="K14" s="3"/>
    </row>
    <row r="15" spans="1:11" x14ac:dyDescent="0.25">
      <c r="A15" s="4"/>
      <c r="B15" s="26" t="s">
        <v>16</v>
      </c>
      <c r="C15" s="27"/>
      <c r="D15" s="4"/>
      <c r="E15" s="8"/>
      <c r="F15" s="8"/>
      <c r="G15" s="14"/>
      <c r="H15" s="9">
        <f>SUM(H13:H14)</f>
        <v>107278481</v>
      </c>
      <c r="K15" s="3"/>
    </row>
  </sheetData>
  <mergeCells count="7">
    <mergeCell ref="B14:C14"/>
    <mergeCell ref="B15:C15"/>
    <mergeCell ref="A1:H1"/>
    <mergeCell ref="A2:H2"/>
    <mergeCell ref="A3:H3"/>
    <mergeCell ref="A4:H4"/>
    <mergeCell ref="B13:C13"/>
  </mergeCells>
  <pageMargins left="0.7" right="0.7" top="0.75" bottom="0.75" header="0.3" footer="0.3"/>
  <pageSetup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Económico </vt:lpstr>
      <vt:lpstr>Anexo Económico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Alicia  Santana</dc:creator>
  <cp:lastModifiedBy>Diana Sofia Morales Rueda</cp:lastModifiedBy>
  <cp:lastPrinted>2019-07-08T21:28:51Z</cp:lastPrinted>
  <dcterms:created xsi:type="dcterms:W3CDTF">2018-04-11T21:02:56Z</dcterms:created>
  <dcterms:modified xsi:type="dcterms:W3CDTF">2019-08-09T18:01:18Z</dcterms:modified>
</cp:coreProperties>
</file>