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drawings/drawing4.xml" ContentType="application/vnd.openxmlformats-officedocument.drawing+xml"/>
  <Override PartName="/xl/ctrlProps/ctrlProp10.xml" ContentType="application/vnd.ms-excel.controlproperties+xml"/>
  <Override PartName="/xl/drawings/drawing5.xml" ContentType="application/vnd.openxmlformats-officedocument.drawing+xml"/>
  <Override PartName="/xl/ctrlProps/ctrlProp11.xml" ContentType="application/vnd.ms-excel.controlproperties+xml"/>
  <Override PartName="/xl/drawings/drawing6.xml" ContentType="application/vnd.openxmlformats-officedocument.drawing+xml"/>
  <Override PartName="/xl/ctrlProps/ctrlProp12.xml" ContentType="application/vnd.ms-excel.controlproperties+xml"/>
  <Override PartName="/xl/drawings/drawing7.xml" ContentType="application/vnd.openxmlformats-officedocument.drawing+xml"/>
  <Override PartName="/xl/ctrlProps/ctrlProp13.xml" ContentType="application/vnd.ms-excel.controlproperties+xml"/>
  <Override PartName="/xl/drawings/drawing8.xml" ContentType="application/vnd.openxmlformats-officedocument.drawing+xml"/>
  <Override PartName="/xl/ctrlProps/ctrlProp14.xml" ContentType="application/vnd.ms-excel.controlproperties+xml"/>
  <Override PartName="/xl/drawings/drawing9.xml" ContentType="application/vnd.openxmlformats-officedocument.drawing+xml"/>
  <Override PartName="/xl/ctrlProps/ctrlProp15.xml" ContentType="application/vnd.ms-excel.controlproperties+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172.23.131.133\Contratos\1.GRUPO ADQUISICION Y BIENES\3. PROCESOS 2019\4. SAMC-ICFE-2019\SAMC-014-ICFE-2019-ANDAMIOS - SEGUNDO PROCESO\ANEXOS\"/>
    </mc:Choice>
  </mc:AlternateContent>
  <bookViews>
    <workbookView xWindow="0" yWindow="0" windowWidth="16095" windowHeight="10695" tabRatio="646" firstSheet="16" activeTab="16"/>
  </bookViews>
  <sheets>
    <sheet name="capacidad de cotrataicon " sheetId="4" state="hidden" r:id="rId1"/>
    <sheet name="Info Proceso" sheetId="5" state="hidden" r:id="rId2"/>
    <sheet name="Plural" sheetId="6" state="hidden" r:id="rId3"/>
    <sheet name="Captura" sheetId="7" state="hidden" r:id="rId4"/>
    <sheet name="CapturaOtros" sheetId="9" state="hidden" r:id="rId5"/>
    <sheet name="Captura2" sheetId="8" state="hidden" r:id="rId6"/>
    <sheet name="Num Contratos" sheetId="10" state="hidden" r:id="rId7"/>
    <sheet name="FinActual" sheetId="11" state="hidden" r:id="rId8"/>
    <sheet name="Reporte" sheetId="12" state="hidden" r:id="rId9"/>
    <sheet name="CORRECCION ARITMETICA " sheetId="37" state="hidden" r:id="rId10"/>
    <sheet name="INDICADORES FINANCIEROS " sheetId="13" state="hidden" r:id="rId11"/>
    <sheet name="Hoja3" sheetId="30" state="hidden" r:id="rId12"/>
    <sheet name="INDICADORES CONSORCIOS " sheetId="26" state="hidden" r:id="rId13"/>
    <sheet name="DOCUMENTOS VERIFICACION FINANIE" sheetId="14" state="hidden" r:id="rId14"/>
    <sheet name="VALOR PROPUESTAS" sheetId="19" state="hidden" r:id="rId15"/>
    <sheet name="MEDIA ARITMETICA  " sheetId="24" state="hidden" r:id="rId16"/>
    <sheet name="ANEXO No 17 DESGLOSE OFERT ECON" sheetId="47" r:id="rId17"/>
    <sheet name="MEDIA GEOMETRICA CON PRESUPUEST" sheetId="29" state="hidden" r:id="rId18"/>
    <sheet name="Hoja2" sheetId="21" state="hidden" r:id="rId19"/>
  </sheets>
  <externalReferences>
    <externalReference r:id="rId20"/>
    <externalReference r:id="rId21"/>
  </externalReferences>
  <definedNames>
    <definedName name="Acero" localSheetId="17">#REF!</definedName>
    <definedName name="Acero">#REF!</definedName>
    <definedName name="Agregados" localSheetId="17">#REF!</definedName>
    <definedName name="Agregados">#REF!</definedName>
    <definedName name="Apar.Sanitarios" localSheetId="17">#REF!</definedName>
    <definedName name="Apar.Sanitarios">#REF!</definedName>
    <definedName name="Carp.Aluminio" localSheetId="17">#REF!</definedName>
    <definedName name="Carp.Aluminio">#REF!</definedName>
    <definedName name="Carp.Metalica" localSheetId="17">#REF!</definedName>
    <definedName name="Carp.Metalica">#REF!</definedName>
    <definedName name="Cerrajeria" localSheetId="17">#REF!</definedName>
    <definedName name="Cerrajeria">#REF!</definedName>
    <definedName name="Ciudades" localSheetId="17">#REF!</definedName>
    <definedName name="Ciudades">#REF!</definedName>
    <definedName name="Combustible" localSheetId="17">#REF!</definedName>
    <definedName name="Combustible">#REF!</definedName>
    <definedName name="Concretos" localSheetId="17">#REF!</definedName>
    <definedName name="Concretos">#REF!</definedName>
    <definedName name="Cuadrillas" localSheetId="17">#REF!</definedName>
    <definedName name="Cuadrillas">#REF!</definedName>
    <definedName name="Cubierta" localSheetId="17">#REF!</definedName>
    <definedName name="Cubierta">#REF!</definedName>
    <definedName name="DOS" localSheetId="17">#REF!</definedName>
    <definedName name="DOS">#REF!</definedName>
    <definedName name="Drywall" localSheetId="17">#REF!</definedName>
    <definedName name="Drywall">#REF!</definedName>
    <definedName name="Equipos" localSheetId="17">#REF!</definedName>
    <definedName name="Equipos">#REF!</definedName>
    <definedName name="EquiposEspeciales" localSheetId="17">#REF!</definedName>
    <definedName name="EquiposEspeciales">#REF!</definedName>
    <definedName name="fecha">[1]APU!$I$3</definedName>
    <definedName name="Ferreteria" localSheetId="17">#REF!</definedName>
    <definedName name="Ferreteria">#REF!</definedName>
    <definedName name="Formaletas" localSheetId="17">#REF!</definedName>
    <definedName name="Formaletas">#REF!</definedName>
    <definedName name="Geosinteticos" localSheetId="17">#REF!</definedName>
    <definedName name="Geosinteticos">#REF!</definedName>
    <definedName name="Impermeabilizantes" localSheetId="17">#REF!</definedName>
    <definedName name="Impermeabilizantes">#REF!</definedName>
    <definedName name="Inst.Electricas" localSheetId="17">#REF!</definedName>
    <definedName name="Inst.Electricas">#REF!</definedName>
    <definedName name="Inst.Hidrosanitarias" localSheetId="17">#REF!</definedName>
    <definedName name="Inst.Hidrosanitarias">#REF!</definedName>
    <definedName name="INSUMOS">[2]INSUMOS!$A$1:$A$859</definedName>
    <definedName name="Ladrillos" localSheetId="17">#REF!</definedName>
    <definedName name="Ladrillos">#REF!</definedName>
    <definedName name="lily" localSheetId="17">#REF!</definedName>
    <definedName name="lily">#REF!</definedName>
    <definedName name="Maderas" localSheetId="17">#REF!</definedName>
    <definedName name="Maderas">#REF!</definedName>
    <definedName name="MARHTA" localSheetId="17">#REF!</definedName>
    <definedName name="MARHTA">#REF!</definedName>
    <definedName name="MI" localSheetId="17">#REF!</definedName>
    <definedName name="MI">#REF!</definedName>
    <definedName name="MICOLUMNA" localSheetId="17">#REF!</definedName>
    <definedName name="MICOLUMNA">#REF!</definedName>
    <definedName name="P" localSheetId="17">#REF!</definedName>
    <definedName name="P">#REF!</definedName>
    <definedName name="Pinturas" localSheetId="17">#REF!</definedName>
    <definedName name="Pinturas">#REF!</definedName>
    <definedName name="PisosEnchapes" localSheetId="17">#REF!</definedName>
    <definedName name="PisosEnchapes">#REF!</definedName>
    <definedName name="Prefabricados" localSheetId="17">#REF!</definedName>
    <definedName name="Prefabricados">#REF!</definedName>
    <definedName name="proyecto">[1]APU!$I$1</definedName>
    <definedName name="ubicacion">[1]APU!$I$2</definedName>
    <definedName name="VariosAnalisis" localSheetId="17">#REF!</definedName>
    <definedName name="VariosAnalisis">#REF!</definedName>
  </definedNames>
  <calcPr calcId="162913"/>
</workbook>
</file>

<file path=xl/calcChain.xml><?xml version="1.0" encoding="utf-8"?>
<calcChain xmlns="http://schemas.openxmlformats.org/spreadsheetml/2006/main">
  <c r="H25" i="47" l="1"/>
  <c r="H11" i="47"/>
  <c r="H12" i="47"/>
  <c r="H13" i="47"/>
  <c r="H14" i="47"/>
  <c r="H15" i="47"/>
  <c r="H16" i="47"/>
  <c r="H17" i="47"/>
  <c r="H18" i="47"/>
  <c r="H19" i="47"/>
  <c r="H20" i="47"/>
  <c r="H21" i="47"/>
  <c r="H22" i="47"/>
  <c r="H23" i="47"/>
  <c r="H24" i="47"/>
  <c r="H10" i="47"/>
  <c r="B10" i="13" l="1"/>
  <c r="AH13" i="13" l="1"/>
  <c r="AH15" i="13"/>
  <c r="AH16" i="13"/>
  <c r="AJ20" i="13" s="1"/>
  <c r="AH17" i="13"/>
  <c r="AH11" i="13"/>
  <c r="AJ13" i="13" s="1"/>
  <c r="Z14" i="13"/>
  <c r="AJ11" i="13" l="1"/>
  <c r="AJ16" i="13"/>
  <c r="X14" i="13"/>
  <c r="X12" i="13"/>
  <c r="AH12" i="13" s="1"/>
  <c r="AJ18" i="13" s="1"/>
  <c r="V14" i="13"/>
  <c r="Q14" i="13" l="1"/>
  <c r="AH14" i="13" s="1"/>
  <c r="AJ14" i="13" s="1"/>
  <c r="L8" i="37" l="1"/>
  <c r="L9" i="37"/>
  <c r="L10" i="37"/>
  <c r="L11" i="37"/>
  <c r="L12" i="37"/>
  <c r="L13" i="37"/>
  <c r="L14" i="37"/>
  <c r="L15" i="37"/>
  <c r="L16" i="37"/>
  <c r="L17" i="37"/>
  <c r="L18" i="37"/>
  <c r="L19" i="37"/>
  <c r="L20" i="37"/>
  <c r="L21" i="37"/>
  <c r="L22" i="37"/>
  <c r="L24" i="37"/>
  <c r="L25" i="37"/>
  <c r="L26" i="37"/>
  <c r="L27" i="37"/>
  <c r="L28" i="37"/>
  <c r="L29" i="37"/>
  <c r="L30" i="37"/>
  <c r="L31" i="37"/>
  <c r="L32" i="37"/>
  <c r="L33" i="37"/>
  <c r="L34" i="37"/>
  <c r="L35" i="37"/>
  <c r="L36" i="37"/>
  <c r="L37" i="37"/>
  <c r="L38" i="37"/>
  <c r="L39" i="37"/>
  <c r="L40" i="37"/>
  <c r="L41" i="37"/>
  <c r="L42" i="37"/>
  <c r="L43" i="37"/>
  <c r="L44" i="37"/>
  <c r="L45" i="37"/>
  <c r="L46" i="37"/>
  <c r="L47" i="37"/>
  <c r="L48" i="37"/>
  <c r="L49" i="37"/>
  <c r="L50" i="37"/>
  <c r="L51" i="37"/>
  <c r="L52" i="37"/>
  <c r="L54" i="37"/>
  <c r="L55" i="37"/>
  <c r="L59" i="37" s="1"/>
  <c r="L56" i="37"/>
  <c r="L57" i="37"/>
  <c r="L58" i="37"/>
  <c r="L60" i="37"/>
  <c r="L61" i="37"/>
  <c r="L62" i="37"/>
  <c r="L63" i="37"/>
  <c r="L64" i="37"/>
  <c r="L65" i="37"/>
  <c r="L66" i="37"/>
  <c r="L67" i="37"/>
  <c r="L68" i="37"/>
  <c r="L69" i="37"/>
  <c r="L70" i="37"/>
  <c r="L71" i="37"/>
  <c r="L72" i="37"/>
  <c r="L73" i="37"/>
  <c r="L74" i="37"/>
  <c r="L75" i="37"/>
  <c r="L76" i="37"/>
  <c r="L77" i="37"/>
  <c r="L78" i="37"/>
  <c r="L79" i="37"/>
  <c r="L80" i="37"/>
  <c r="L81" i="37"/>
  <c r="L82" i="37"/>
  <c r="L83" i="37"/>
  <c r="L84" i="37"/>
  <c r="L85" i="37"/>
  <c r="L86" i="37"/>
  <c r="L87" i="37"/>
  <c r="L88" i="37"/>
  <c r="L89" i="37"/>
  <c r="L90" i="37"/>
  <c r="L91" i="37"/>
  <c r="L92" i="37"/>
  <c r="L93" i="37"/>
  <c r="L94" i="37"/>
  <c r="L95" i="37"/>
  <c r="L96" i="37"/>
  <c r="L97" i="37"/>
  <c r="L98" i="37"/>
  <c r="L99" i="37"/>
  <c r="L100" i="37"/>
  <c r="L101" i="37"/>
  <c r="L102" i="37"/>
  <c r="L103" i="37"/>
  <c r="L104" i="37"/>
  <c r="L105" i="37"/>
  <c r="L106" i="37"/>
  <c r="L107" i="37"/>
  <c r="L108" i="37"/>
  <c r="L109" i="37"/>
  <c r="L110" i="37"/>
  <c r="L111" i="37"/>
  <c r="L112" i="37"/>
  <c r="L113" i="37"/>
  <c r="L114" i="37"/>
  <c r="L115" i="37"/>
  <c r="L116" i="37"/>
  <c r="L117" i="37"/>
  <c r="L118" i="37"/>
  <c r="L119" i="37"/>
  <c r="L120" i="37"/>
  <c r="L121" i="37"/>
  <c r="L122" i="37"/>
  <c r="L123" i="37"/>
  <c r="L124" i="37"/>
  <c r="L125" i="37"/>
  <c r="L127" i="37"/>
  <c r="L128" i="37"/>
  <c r="L129" i="37"/>
  <c r="L130" i="37"/>
  <c r="L131" i="37"/>
  <c r="L132" i="37"/>
  <c r="L133" i="37"/>
  <c r="L134" i="37"/>
  <c r="L135" i="37"/>
  <c r="L136" i="37"/>
  <c r="L137" i="37"/>
  <c r="L138" i="37"/>
  <c r="L139" i="37"/>
  <c r="L140" i="37"/>
  <c r="L141" i="37"/>
  <c r="L142" i="37"/>
  <c r="L143" i="37"/>
  <c r="L144" i="37"/>
  <c r="L145" i="37"/>
  <c r="L146" i="37"/>
  <c r="L147" i="37"/>
  <c r="L148" i="37"/>
  <c r="L149" i="37"/>
  <c r="L150" i="37"/>
  <c r="L151" i="37"/>
  <c r="L152" i="37"/>
  <c r="L153" i="37"/>
  <c r="L154" i="37"/>
  <c r="L155" i="37"/>
  <c r="L156" i="37"/>
  <c r="L157" i="37"/>
  <c r="L158" i="37"/>
  <c r="L159" i="37"/>
  <c r="L160" i="37"/>
  <c r="L161" i="37"/>
  <c r="L162" i="37"/>
  <c r="L163" i="37"/>
  <c r="L164" i="37"/>
  <c r="L165" i="37"/>
  <c r="L166" i="37"/>
  <c r="L167" i="37"/>
  <c r="L168" i="37"/>
  <c r="L169" i="37"/>
  <c r="L170" i="37"/>
  <c r="L171" i="37"/>
  <c r="L172" i="37"/>
  <c r="L173" i="37"/>
  <c r="L174" i="37"/>
  <c r="L175" i="37"/>
  <c r="L176" i="37"/>
  <c r="L177" i="37"/>
  <c r="L178" i="37"/>
  <c r="L179" i="37"/>
  <c r="L180" i="37"/>
  <c r="L181" i="37"/>
  <c r="L182" i="37"/>
  <c r="L183" i="37"/>
  <c r="L184" i="37"/>
  <c r="L185" i="37"/>
  <c r="L186" i="37"/>
  <c r="L187" i="37"/>
  <c r="L188" i="37"/>
  <c r="L189" i="37"/>
  <c r="L190" i="37"/>
  <c r="L191" i="37"/>
  <c r="L192" i="37"/>
  <c r="L193" i="37"/>
  <c r="L194" i="37"/>
  <c r="L195" i="37"/>
  <c r="L196" i="37"/>
  <c r="L197" i="37"/>
  <c r="L198" i="37"/>
  <c r="L199" i="37"/>
  <c r="L200" i="37"/>
  <c r="L201" i="37"/>
  <c r="L202" i="37"/>
  <c r="L203" i="37"/>
  <c r="L204" i="37"/>
  <c r="L205" i="37"/>
  <c r="L206" i="37"/>
  <c r="L207" i="37"/>
  <c r="L208" i="37"/>
  <c r="L209" i="37"/>
  <c r="L210" i="37"/>
  <c r="L211" i="37"/>
  <c r="L212" i="37"/>
  <c r="L213" i="37"/>
  <c r="L214" i="37"/>
  <c r="L215" i="37"/>
  <c r="L216" i="37"/>
  <c r="L217" i="37"/>
  <c r="L218" i="37"/>
  <c r="L219" i="37"/>
  <c r="L220" i="37"/>
  <c r="L221" i="37"/>
  <c r="L222" i="37"/>
  <c r="L223" i="37"/>
  <c r="L224" i="37"/>
  <c r="L225" i="37"/>
  <c r="L226" i="37"/>
  <c r="L228" i="37"/>
  <c r="L231" i="37" s="1"/>
  <c r="L229" i="37"/>
  <c r="L230" i="37"/>
  <c r="L232" i="37"/>
  <c r="L233" i="37"/>
  <c r="L234" i="37"/>
  <c r="L235" i="37"/>
  <c r="L236" i="37"/>
  <c r="L238" i="37"/>
  <c r="L239" i="37"/>
  <c r="L240" i="37"/>
  <c r="L241" i="37"/>
  <c r="L242" i="37"/>
  <c r="L243" i="37"/>
  <c r="L244" i="37"/>
  <c r="L245" i="37"/>
  <c r="L246" i="37"/>
  <c r="L247" i="37"/>
  <c r="L248" i="37"/>
  <c r="L250" i="37"/>
  <c r="L252" i="37" s="1"/>
  <c r="L251" i="37"/>
  <c r="L253" i="37"/>
  <c r="L254" i="37"/>
  <c r="L255" i="37"/>
  <c r="L256" i="37"/>
  <c r="L257" i="37"/>
  <c r="L258" i="37"/>
  <c r="L259" i="37"/>
  <c r="L260" i="37"/>
  <c r="L261" i="37"/>
  <c r="L262" i="37"/>
  <c r="L263" i="37"/>
  <c r="L264" i="37"/>
  <c r="L265" i="37"/>
  <c r="L266" i="37"/>
  <c r="L267" i="37"/>
  <c r="L268" i="37"/>
  <c r="L269" i="37"/>
  <c r="L270" i="37"/>
  <c r="L272" i="37"/>
  <c r="L273" i="37"/>
  <c r="L274" i="37"/>
  <c r="L275" i="37"/>
  <c r="L276" i="37"/>
  <c r="L277" i="37"/>
  <c r="L278" i="37"/>
  <c r="L279" i="37"/>
  <c r="L280" i="37"/>
  <c r="L281" i="37"/>
  <c r="L282" i="37"/>
  <c r="L283" i="37"/>
  <c r="L284" i="37"/>
  <c r="L285" i="37"/>
  <c r="L286" i="37"/>
  <c r="L287" i="37"/>
  <c r="L288" i="37"/>
  <c r="L289" i="37"/>
  <c r="L290" i="37"/>
  <c r="L291" i="37"/>
  <c r="L293" i="37"/>
  <c r="L294" i="37"/>
  <c r="L295" i="37"/>
  <c r="L296" i="37"/>
  <c r="L297" i="37"/>
  <c r="L298" i="37"/>
  <c r="L299" i="37"/>
  <c r="L300" i="37"/>
  <c r="L301" i="37"/>
  <c r="L302" i="37"/>
  <c r="L303" i="37"/>
  <c r="L305" i="37"/>
  <c r="L306" i="37"/>
  <c r="L308" i="37"/>
  <c r="L309" i="37"/>
  <c r="L310" i="37"/>
  <c r="L311" i="37"/>
  <c r="L312" i="37"/>
  <c r="L313" i="37"/>
  <c r="L314" i="37"/>
  <c r="L315" i="37"/>
  <c r="L316" i="37"/>
  <c r="L317" i="37"/>
  <c r="L318" i="37"/>
  <c r="L319" i="37"/>
  <c r="L320" i="37"/>
  <c r="L321" i="37"/>
  <c r="L322" i="37"/>
  <c r="L323" i="37"/>
  <c r="L324" i="37"/>
  <c r="L326" i="37"/>
  <c r="L327" i="37"/>
  <c r="L328" i="37"/>
  <c r="L329" i="37"/>
  <c r="L330" i="37"/>
  <c r="L331" i="37"/>
  <c r="L332" i="37"/>
  <c r="L334" i="37"/>
  <c r="L335" i="37"/>
  <c r="L336" i="37"/>
  <c r="L337" i="37"/>
  <c r="L338" i="37"/>
  <c r="L339" i="37"/>
  <c r="L341" i="37"/>
  <c r="L342" i="37"/>
  <c r="L343" i="37"/>
  <c r="L344" i="37"/>
  <c r="L345" i="37"/>
  <c r="L346" i="37"/>
  <c r="L348" i="37"/>
  <c r="L350" i="37" s="1"/>
  <c r="L349" i="37"/>
  <c r="L351" i="37"/>
  <c r="L352" i="37"/>
  <c r="L353" i="37"/>
  <c r="L354" i="37"/>
  <c r="L355" i="37"/>
  <c r="L357" i="37"/>
  <c r="L358" i="37"/>
  <c r="L7" i="37"/>
  <c r="J207" i="37"/>
  <c r="J208" i="37"/>
  <c r="J209" i="37"/>
  <c r="J210" i="37"/>
  <c r="J211" i="37"/>
  <c r="J212" i="37"/>
  <c r="J213" i="37"/>
  <c r="J214" i="37"/>
  <c r="J215" i="37"/>
  <c r="J216" i="37"/>
  <c r="J217" i="37"/>
  <c r="J218" i="37"/>
  <c r="J219" i="37"/>
  <c r="J220" i="37"/>
  <c r="J221" i="37"/>
  <c r="J222" i="37"/>
  <c r="J223" i="37"/>
  <c r="J224" i="37"/>
  <c r="J225" i="37"/>
  <c r="J226" i="37"/>
  <c r="J228" i="37"/>
  <c r="J229" i="37"/>
  <c r="J230" i="37"/>
  <c r="J232" i="37"/>
  <c r="J237" i="37" s="1"/>
  <c r="J233" i="37"/>
  <c r="J234" i="37"/>
  <c r="J235" i="37"/>
  <c r="J236" i="37"/>
  <c r="J238" i="37"/>
  <c r="J239" i="37"/>
  <c r="J240" i="37"/>
  <c r="J241" i="37"/>
  <c r="J242" i="37"/>
  <c r="J243" i="37"/>
  <c r="J244" i="37"/>
  <c r="J245" i="37"/>
  <c r="J246" i="37"/>
  <c r="J247" i="37"/>
  <c r="J248" i="37"/>
  <c r="J250" i="37"/>
  <c r="J251" i="37"/>
  <c r="J253" i="37"/>
  <c r="J254" i="37"/>
  <c r="J255" i="37"/>
  <c r="J256" i="37"/>
  <c r="J257" i="37"/>
  <c r="J258" i="37"/>
  <c r="J259" i="37"/>
  <c r="J260" i="37"/>
  <c r="J261" i="37"/>
  <c r="J262" i="37"/>
  <c r="J263" i="37"/>
  <c r="J264" i="37"/>
  <c r="J265" i="37"/>
  <c r="J266" i="37"/>
  <c r="J267" i="37"/>
  <c r="J268" i="37"/>
  <c r="J269" i="37"/>
  <c r="J270" i="37"/>
  <c r="J272" i="37"/>
  <c r="J273" i="37"/>
  <c r="J274" i="37"/>
  <c r="J275" i="37"/>
  <c r="J276" i="37"/>
  <c r="J277" i="37"/>
  <c r="J278" i="37"/>
  <c r="J279" i="37"/>
  <c r="J280" i="37"/>
  <c r="J281" i="37"/>
  <c r="J282" i="37"/>
  <c r="J283" i="37"/>
  <c r="J284" i="37"/>
  <c r="J285" i="37"/>
  <c r="J286" i="37"/>
  <c r="J287" i="37"/>
  <c r="J288" i="37"/>
  <c r="J289" i="37"/>
  <c r="J290" i="37"/>
  <c r="J291" i="37"/>
  <c r="J293" i="37"/>
  <c r="J294" i="37"/>
  <c r="J295" i="37"/>
  <c r="J296" i="37"/>
  <c r="J297" i="37"/>
  <c r="J298" i="37"/>
  <c r="J299" i="37"/>
  <c r="J300" i="37"/>
  <c r="J301" i="37"/>
  <c r="J302" i="37"/>
  <c r="J303" i="37"/>
  <c r="J305" i="37"/>
  <c r="J307" i="37" s="1"/>
  <c r="J306" i="37"/>
  <c r="J308" i="37"/>
  <c r="J309" i="37"/>
  <c r="J310" i="37"/>
  <c r="J311" i="37"/>
  <c r="J312" i="37"/>
  <c r="J313" i="37"/>
  <c r="J314" i="37"/>
  <c r="J315" i="37"/>
  <c r="J316" i="37"/>
  <c r="J317" i="37"/>
  <c r="J318" i="37"/>
  <c r="J319" i="37"/>
  <c r="J320" i="37"/>
  <c r="J321" i="37"/>
  <c r="J322" i="37"/>
  <c r="J323" i="37"/>
  <c r="J324" i="37"/>
  <c r="J326" i="37"/>
  <c r="J327" i="37"/>
  <c r="J328" i="37"/>
  <c r="J329" i="37"/>
  <c r="J330" i="37"/>
  <c r="J331" i="37"/>
  <c r="J332" i="37"/>
  <c r="J334" i="37"/>
  <c r="J335" i="37"/>
  <c r="J336" i="37"/>
  <c r="J337" i="37"/>
  <c r="J338" i="37"/>
  <c r="J339" i="37"/>
  <c r="J341" i="37"/>
  <c r="J342" i="37"/>
  <c r="J343" i="37"/>
  <c r="J344" i="37"/>
  <c r="J345" i="37"/>
  <c r="J346" i="37"/>
  <c r="J348" i="37"/>
  <c r="J349" i="37"/>
  <c r="J350" i="37" s="1"/>
  <c r="J351" i="37"/>
  <c r="J352" i="37"/>
  <c r="J353" i="37"/>
  <c r="J354" i="37"/>
  <c r="J355" i="37"/>
  <c r="J357" i="37"/>
  <c r="J358" i="37"/>
  <c r="J203" i="37"/>
  <c r="J204" i="37"/>
  <c r="J205" i="37"/>
  <c r="J206" i="37"/>
  <c r="J8" i="37"/>
  <c r="J10" i="37"/>
  <c r="J11" i="37"/>
  <c r="J12" i="37"/>
  <c r="J13" i="37"/>
  <c r="J15" i="37"/>
  <c r="J16" i="37"/>
  <c r="J17" i="37"/>
  <c r="J18" i="37"/>
  <c r="J19" i="37"/>
  <c r="J20" i="37"/>
  <c r="J21" i="37"/>
  <c r="J22" i="37"/>
  <c r="J26" i="37"/>
  <c r="J27" i="37"/>
  <c r="J28" i="37"/>
  <c r="J29" i="37"/>
  <c r="J30" i="37"/>
  <c r="J31" i="37"/>
  <c r="J32" i="37"/>
  <c r="J33" i="37"/>
  <c r="J34" i="37"/>
  <c r="J35" i="37"/>
  <c r="J36" i="37"/>
  <c r="J37" i="37"/>
  <c r="J38" i="37"/>
  <c r="J39" i="37"/>
  <c r="J40" i="37"/>
  <c r="J41" i="37"/>
  <c r="J42" i="37"/>
  <c r="J43" i="37"/>
  <c r="J44" i="37"/>
  <c r="J45" i="37"/>
  <c r="J46" i="37"/>
  <c r="J47" i="37"/>
  <c r="J48" i="37"/>
  <c r="J49" i="37"/>
  <c r="J50" i="37"/>
  <c r="J51" i="37"/>
  <c r="J52" i="37"/>
  <c r="J54" i="37"/>
  <c r="J55" i="37"/>
  <c r="J56" i="37"/>
  <c r="J57" i="37"/>
  <c r="J58" i="37"/>
  <c r="J60" i="37"/>
  <c r="J61" i="37"/>
  <c r="J62" i="37"/>
  <c r="J63" i="37"/>
  <c r="J64" i="37"/>
  <c r="J65" i="37"/>
  <c r="J66" i="37"/>
  <c r="J67" i="37"/>
  <c r="J68" i="37"/>
  <c r="J69" i="37"/>
  <c r="J70" i="37"/>
  <c r="J71" i="37"/>
  <c r="J72" i="37"/>
  <c r="J73" i="37"/>
  <c r="J74" i="37"/>
  <c r="J75" i="37"/>
  <c r="J76" i="37"/>
  <c r="J77" i="37"/>
  <c r="J78" i="37"/>
  <c r="J79" i="37"/>
  <c r="J80" i="37"/>
  <c r="J81" i="37"/>
  <c r="J82" i="37"/>
  <c r="J83" i="37"/>
  <c r="J84" i="37"/>
  <c r="J85" i="37"/>
  <c r="J86" i="37"/>
  <c r="J87" i="37"/>
  <c r="J88" i="37"/>
  <c r="J89" i="37"/>
  <c r="J90" i="37"/>
  <c r="J91" i="37"/>
  <c r="J92" i="37"/>
  <c r="J93" i="37"/>
  <c r="J94" i="37"/>
  <c r="J95" i="37"/>
  <c r="J96" i="37"/>
  <c r="J97" i="37"/>
  <c r="J98" i="37"/>
  <c r="J99" i="37"/>
  <c r="J100" i="37"/>
  <c r="J101" i="37"/>
  <c r="J102" i="37"/>
  <c r="J103" i="37"/>
  <c r="J104" i="37"/>
  <c r="J105" i="37"/>
  <c r="J106" i="37"/>
  <c r="J107" i="37"/>
  <c r="J108" i="37"/>
  <c r="J109" i="37"/>
  <c r="J110" i="37"/>
  <c r="J111" i="37"/>
  <c r="J112" i="37"/>
  <c r="J113" i="37"/>
  <c r="J114" i="37"/>
  <c r="J115" i="37"/>
  <c r="J116" i="37"/>
  <c r="J117" i="37"/>
  <c r="J118" i="37"/>
  <c r="J119" i="37"/>
  <c r="J120" i="37"/>
  <c r="J121" i="37"/>
  <c r="J122" i="37"/>
  <c r="J123" i="37"/>
  <c r="J124" i="37"/>
  <c r="J125" i="37"/>
  <c r="J129" i="37"/>
  <c r="J130" i="37"/>
  <c r="J131" i="37"/>
  <c r="J132" i="37"/>
  <c r="J133" i="37"/>
  <c r="J134" i="37"/>
  <c r="J135" i="37"/>
  <c r="J136" i="37"/>
  <c r="J137" i="37"/>
  <c r="J138" i="37"/>
  <c r="J139" i="37"/>
  <c r="J140" i="37"/>
  <c r="J141" i="37"/>
  <c r="J142" i="37"/>
  <c r="J143" i="37"/>
  <c r="J144" i="37"/>
  <c r="J145" i="37"/>
  <c r="J146" i="37"/>
  <c r="J147" i="37"/>
  <c r="J148" i="37"/>
  <c r="J149" i="37"/>
  <c r="J150" i="37"/>
  <c r="J151" i="37"/>
  <c r="J152" i="37"/>
  <c r="J153" i="37"/>
  <c r="J154" i="37"/>
  <c r="J155" i="37"/>
  <c r="J156" i="37"/>
  <c r="J157" i="37"/>
  <c r="J158" i="37"/>
  <c r="J159" i="37"/>
  <c r="J160" i="37"/>
  <c r="J161" i="37"/>
  <c r="J162" i="37"/>
  <c r="J163" i="37"/>
  <c r="J164" i="37"/>
  <c r="J165" i="37"/>
  <c r="J166" i="37"/>
  <c r="J167" i="37"/>
  <c r="J168" i="37"/>
  <c r="J169" i="37"/>
  <c r="J170" i="37"/>
  <c r="J171" i="37"/>
  <c r="J172" i="37"/>
  <c r="J173" i="37"/>
  <c r="J174" i="37"/>
  <c r="J175" i="37"/>
  <c r="J176" i="37"/>
  <c r="J177" i="37"/>
  <c r="J178" i="37"/>
  <c r="J179" i="37"/>
  <c r="J180" i="37"/>
  <c r="J181" i="37"/>
  <c r="J182" i="37"/>
  <c r="J183" i="37"/>
  <c r="J184" i="37"/>
  <c r="J185" i="37"/>
  <c r="J186" i="37"/>
  <c r="J187" i="37"/>
  <c r="J188" i="37"/>
  <c r="J189" i="37"/>
  <c r="J190" i="37"/>
  <c r="J191" i="37"/>
  <c r="J192" i="37"/>
  <c r="J193" i="37"/>
  <c r="J194" i="37"/>
  <c r="J195" i="37"/>
  <c r="J196" i="37"/>
  <c r="J197" i="37"/>
  <c r="J198" i="37"/>
  <c r="J199" i="37"/>
  <c r="J200" i="37"/>
  <c r="J201" i="37"/>
  <c r="J202" i="37"/>
  <c r="J7" i="37"/>
  <c r="L227" i="37" l="1"/>
  <c r="L304" i="37"/>
  <c r="J359" i="37"/>
  <c r="J252" i="37"/>
  <c r="L359" i="37"/>
  <c r="L237" i="37"/>
  <c r="L126" i="37"/>
  <c r="L340" i="37"/>
  <c r="L292" i="37"/>
  <c r="L53" i="37"/>
  <c r="L361" i="37" s="1"/>
  <c r="L362" i="37" s="1"/>
  <c r="L23" i="37"/>
  <c r="L249" i="37"/>
  <c r="L356" i="37"/>
  <c r="L347" i="37"/>
  <c r="L333" i="37"/>
  <c r="L325" i="37"/>
  <c r="L307" i="37"/>
  <c r="L271" i="37"/>
  <c r="J271" i="37"/>
  <c r="J304" i="37"/>
  <c r="J333" i="37"/>
  <c r="J340" i="37"/>
  <c r="J325" i="37"/>
  <c r="J249" i="37"/>
  <c r="J231" i="37"/>
  <c r="J347" i="37"/>
  <c r="J292" i="37"/>
  <c r="J227" i="37"/>
  <c r="J356" i="37"/>
  <c r="J23" i="37"/>
  <c r="J59" i="37"/>
  <c r="J53" i="37"/>
  <c r="J126" i="37"/>
  <c r="L364" i="37" l="1"/>
  <c r="L365" i="37" s="1"/>
  <c r="L363" i="37"/>
  <c r="J361" i="37"/>
  <c r="J362" i="37" l="1"/>
  <c r="J366" i="37" s="1"/>
  <c r="J363" i="37"/>
  <c r="J364" i="37"/>
  <c r="J365" i="37" s="1"/>
  <c r="L366" i="37"/>
  <c r="F17" i="13" l="1"/>
  <c r="L8" i="24" l="1"/>
  <c r="L10" i="24" l="1"/>
  <c r="L11" i="24"/>
  <c r="I5" i="26"/>
  <c r="G65" i="26" l="1"/>
  <c r="H50" i="26"/>
  <c r="H51" i="26"/>
  <c r="H52" i="26"/>
  <c r="H53" i="26"/>
  <c r="H54" i="26"/>
  <c r="H55" i="26"/>
  <c r="H49" i="26"/>
  <c r="F6" i="14"/>
  <c r="I36" i="26"/>
  <c r="G39" i="26" l="1"/>
  <c r="G37" i="26"/>
  <c r="E6" i="14"/>
  <c r="H23" i="26"/>
  <c r="H24" i="26"/>
  <c r="H26" i="26"/>
  <c r="H27" i="26"/>
  <c r="H21" i="26"/>
  <c r="G22" i="26"/>
  <c r="H22" i="26" s="1"/>
  <c r="G25" i="26" l="1"/>
  <c r="H25" i="26" s="1"/>
  <c r="I22" i="26"/>
  <c r="I7" i="26" l="1"/>
  <c r="I8" i="26"/>
  <c r="I9" i="26"/>
  <c r="I10" i="26"/>
  <c r="I11" i="26"/>
  <c r="J7" i="26" s="1"/>
  <c r="I12" i="26"/>
  <c r="I6" i="26"/>
  <c r="J6" i="26" s="1"/>
  <c r="J12" i="26" l="1"/>
  <c r="J10" i="26"/>
  <c r="J8" i="26"/>
  <c r="J11" i="26"/>
  <c r="E17" i="30" l="1"/>
  <c r="D18" i="30"/>
  <c r="E9" i="30"/>
  <c r="F21" i="19" l="1"/>
  <c r="D22" i="29"/>
  <c r="D21" i="29"/>
  <c r="F18" i="29" l="1"/>
  <c r="F19" i="29" s="1"/>
  <c r="F16" i="29"/>
  <c r="F17" i="29" s="1"/>
  <c r="D19" i="29"/>
  <c r="D18" i="29"/>
  <c r="D17" i="29"/>
  <c r="D16" i="29"/>
  <c r="E15" i="29"/>
  <c r="D15" i="29"/>
  <c r="F8" i="29"/>
  <c r="F7" i="29"/>
  <c r="G8" i="29" l="1"/>
  <c r="D23" i="29"/>
  <c r="I18" i="29" s="1"/>
  <c r="K16" i="29" l="1"/>
  <c r="K15" i="29"/>
  <c r="I16" i="29"/>
  <c r="K17" i="29"/>
  <c r="I20" i="29"/>
  <c r="I19" i="29"/>
  <c r="I17" i="29"/>
  <c r="K18" i="29"/>
  <c r="I15" i="29"/>
  <c r="F17" i="19"/>
  <c r="G17" i="19" s="1"/>
  <c r="F16" i="19"/>
  <c r="F23" i="19"/>
  <c r="G23" i="19" s="1"/>
  <c r="S7" i="14" l="1"/>
  <c r="F22" i="19" l="1"/>
  <c r="G22" i="19" s="1"/>
  <c r="H63" i="26" l="1"/>
  <c r="H64" i="26"/>
  <c r="H65" i="26"/>
  <c r="H66" i="26"/>
  <c r="H67" i="26"/>
  <c r="H68" i="26"/>
  <c r="H62" i="26"/>
  <c r="F24" i="19"/>
  <c r="G24" i="19" s="1"/>
  <c r="H17" i="19" l="1"/>
  <c r="H16" i="19"/>
  <c r="H15" i="19"/>
  <c r="E19" i="19" l="1"/>
  <c r="F20" i="19" l="1"/>
  <c r="G20" i="19" s="1"/>
  <c r="I37" i="26" l="1"/>
  <c r="I38" i="26"/>
  <c r="I39" i="26"/>
  <c r="I40" i="26"/>
  <c r="I41" i="26"/>
  <c r="I42" i="26"/>
  <c r="I35" i="26"/>
  <c r="H48" i="26" s="1"/>
  <c r="H61" i="26" s="1"/>
  <c r="E16" i="19" l="1"/>
  <c r="G16" i="19" s="1"/>
  <c r="L12" i="14"/>
  <c r="D12" i="14"/>
  <c r="M12" i="14" l="1"/>
  <c r="E18" i="19"/>
  <c r="F18" i="19" l="1"/>
  <c r="G18" i="19" s="1"/>
  <c r="I2" i="13" l="1"/>
  <c r="I1" i="13"/>
  <c r="I3" i="13"/>
  <c r="M10" i="24" l="1"/>
  <c r="M11" i="24"/>
  <c r="I8" i="19" l="1"/>
  <c r="I7" i="19"/>
  <c r="J8" i="19" l="1"/>
  <c r="G15" i="5" l="1"/>
  <c r="G13" i="5" l="1"/>
  <c r="G12" i="5"/>
  <c r="G11" i="5"/>
  <c r="G10" i="5"/>
  <c r="C9" i="5" l="1"/>
  <c r="I14" i="4" l="1"/>
  <c r="D1" i="12" l="1"/>
  <c r="I16" i="4" l="1"/>
  <c r="A1" i="9" l="1"/>
  <c r="A1" i="7"/>
  <c r="I9" i="4" l="1"/>
  <c r="F19" i="19"/>
  <c r="G19" i="19" s="1"/>
  <c r="A69" i="26" l="1"/>
</calcChain>
</file>

<file path=xl/sharedStrings.xml><?xml version="1.0" encoding="utf-8"?>
<sst xmlns="http://schemas.openxmlformats.org/spreadsheetml/2006/main" count="2470" uniqueCount="1709">
  <si>
    <t>hola</t>
  </si>
  <si>
    <t>Cálculo de la Capacidad Residual</t>
  </si>
  <si>
    <t>INFORMACIÓN GENERAL</t>
  </si>
  <si>
    <t>Información general</t>
  </si>
  <si>
    <t>Información del Proponente</t>
  </si>
  <si>
    <t>Información de Contratos en Ejecución</t>
  </si>
  <si>
    <t>¿Desea borrar e iniciar nuevamente el cálculo?</t>
  </si>
  <si>
    <t>Contr</t>
  </si>
  <si>
    <t>Información del Proceso de Contratación</t>
  </si>
  <si>
    <t>Proceso de Contratación</t>
  </si>
  <si>
    <t>Proponente</t>
  </si>
  <si>
    <t>#</t>
  </si>
  <si>
    <t>Nombre de Empresa</t>
  </si>
  <si>
    <t>Participación (%)</t>
  </si>
  <si>
    <t>vb</t>
  </si>
  <si>
    <t xml:space="preserve">Información del Proponente </t>
  </si>
  <si>
    <t>Menos de 1 año de Información Financiera</t>
  </si>
  <si>
    <t>Capacidad técnica        (# de profesionales)</t>
  </si>
  <si>
    <t>Capacidad financiera (Liquidez)</t>
  </si>
  <si>
    <t>Información de contratos del Proponente</t>
  </si>
  <si>
    <t>Contratos</t>
  </si>
  <si>
    <t>Información de Contratos Vigentes del Proponente</t>
  </si>
  <si>
    <t>Valor (COP)</t>
  </si>
  <si>
    <t>Plazo (meses)</t>
  </si>
  <si>
    <t>Oferente Plural (Si, No)</t>
  </si>
  <si>
    <t>Contratos vigentes por Empresa</t>
  </si>
  <si>
    <t>Cálculo de la Capacidad Residual del Proponente</t>
  </si>
  <si>
    <t>Capacidad organizacional</t>
  </si>
  <si>
    <t>Capacidad técnica</t>
  </si>
  <si>
    <t>Capacidad financiera</t>
  </si>
  <si>
    <t>Experiencia</t>
  </si>
  <si>
    <t>Capacidad Residual del Proponente</t>
  </si>
  <si>
    <t>Cálculo</t>
  </si>
  <si>
    <t>Capacidad Residual del Proceso de Contratación</t>
  </si>
  <si>
    <t>Cálculo de la Capacidad Residual del Proceso de Contratación</t>
  </si>
  <si>
    <t>Presupuesto estimado del Proceso de Contratación</t>
  </si>
  <si>
    <t>Cumplimiento de la Capacidad Residual</t>
  </si>
  <si>
    <t>Ingresos Operacionales</t>
  </si>
  <si>
    <t>Periodo de Información Financiera</t>
  </si>
  <si>
    <t>Saldo de Contratos en Ejecución</t>
  </si>
  <si>
    <t>El Proponente cumple la Capacidad Residual?</t>
  </si>
  <si>
    <t>Reporte - Cálculo de la Capacidad Residual</t>
  </si>
  <si>
    <t xml:space="preserve">Información financiera del proponente </t>
  </si>
  <si>
    <t xml:space="preserve">Ingresos operacionales del proponente </t>
  </si>
  <si>
    <t>Por favor ingrese la información para cada Proponente relacionado a la capacidad financiera, técnica y experiencia:</t>
  </si>
  <si>
    <t>Ingrese el número de contratos vigentes. Si el proponente no tiene contratos, por favor escriba cero (0):</t>
  </si>
  <si>
    <t>Número de integrantes del proponente plural</t>
  </si>
  <si>
    <t>Información del proponente plural</t>
  </si>
  <si>
    <t>Por favor escriba el nombre de las empresas y participaciones que componen el proponente plural:</t>
  </si>
  <si>
    <t>Experiencia                   (Valor total contratado en $COP)</t>
  </si>
  <si>
    <r>
      <t>Presupuesto estimado del Proceso de Contratación</t>
    </r>
    <r>
      <rPr>
        <b/>
        <sz val="10"/>
        <color theme="1"/>
        <rFont val="Calibri"/>
        <family val="2"/>
        <scheme val="minor"/>
      </rPr>
      <t xml:space="preserve"> ($COP)</t>
    </r>
  </si>
  <si>
    <r>
      <t>Plazo estimado del Proceso de Contratación</t>
    </r>
    <r>
      <rPr>
        <b/>
        <sz val="10"/>
        <color theme="1"/>
        <rFont val="Calibri"/>
        <family val="2"/>
        <scheme val="minor"/>
      </rPr>
      <t xml:space="preserve"> (meses)</t>
    </r>
  </si>
  <si>
    <r>
      <t>Fecha de presentación la oferta</t>
    </r>
    <r>
      <rPr>
        <b/>
        <sz val="10"/>
        <color theme="1"/>
        <rFont val="Calibri"/>
        <family val="2"/>
        <scheme val="minor"/>
      </rPr>
      <t xml:space="preserve"> (dd-mm-aaaa)</t>
    </r>
  </si>
  <si>
    <t>Fecha inicio     (dd-mm-aaaa)</t>
  </si>
  <si>
    <t>Más de 1 año de Información Financiera</t>
  </si>
  <si>
    <r>
      <t>Por favor seleccione con una</t>
    </r>
    <r>
      <rPr>
        <b/>
        <sz val="11"/>
        <rFont val="Calibri"/>
        <family val="2"/>
        <scheme val="minor"/>
      </rPr>
      <t xml:space="preserve"> </t>
    </r>
    <r>
      <rPr>
        <b/>
        <sz val="14"/>
        <rFont val="Calibri"/>
        <family val="2"/>
        <scheme val="minor"/>
      </rPr>
      <t>X</t>
    </r>
    <r>
      <rPr>
        <sz val="11"/>
        <rFont val="Calibri"/>
        <family val="2"/>
        <scheme val="minor"/>
      </rPr>
      <t xml:space="preserve"> el tipo de información financiera que tiene el proponente o participantes del proponente plural:</t>
    </r>
  </si>
  <si>
    <r>
      <t xml:space="preserve">Valor umbral Mipyme en </t>
    </r>
    <r>
      <rPr>
        <b/>
        <sz val="10"/>
        <color theme="1"/>
        <rFont val="Calibri"/>
        <family val="2"/>
        <scheme val="minor"/>
      </rPr>
      <t>USD</t>
    </r>
  </si>
  <si>
    <r>
      <t xml:space="preserve">Valor umbral Mipyme en </t>
    </r>
    <r>
      <rPr>
        <b/>
        <sz val="10"/>
        <color theme="1"/>
        <rFont val="Calibri"/>
        <family val="2"/>
        <scheme val="minor"/>
      </rPr>
      <t>COP</t>
    </r>
  </si>
  <si>
    <t>Por favor ingrese el mejor ingreso operacional de los últimos 5 años. Si los ingresos operacionales son inferiores a USD$ 125.000 o COP$ 228.842.000, la Capacidad Organizacional es  de COP$ 228.842.000:</t>
  </si>
  <si>
    <t>Esta suspendido?  (Si, No)</t>
  </si>
  <si>
    <t>Fecha suspensión              (dd-mm-aaaa)</t>
  </si>
  <si>
    <t>Por favor ingresar la información de los contratos vigentes. Si el contrato no se encuentra suspendido, no escriba nada en la celda Fecha suspensión.</t>
  </si>
  <si>
    <r>
      <t xml:space="preserve">Porcentaje de anticipo o pago anticipado </t>
    </r>
    <r>
      <rPr>
        <b/>
        <sz val="10"/>
        <color theme="1"/>
        <rFont val="Calibri"/>
        <family val="2"/>
        <scheme val="minor"/>
      </rPr>
      <t xml:space="preserve"> (%)</t>
    </r>
  </si>
  <si>
    <t>DOCUMENTOS DE VERIFICACIÓN FINANCIERA, ORGANIZACIONAL Y EVALUACIÓN ECONÓMICA</t>
  </si>
  <si>
    <t>CUMPLE /NO CUMPLE FOLIOS</t>
  </si>
  <si>
    <t>En caso de Consorcio o Unión Temporal, cada uno de los miembros de este deberá presentar el RUT.</t>
  </si>
  <si>
    <r>
      <t>1.</t>
    </r>
    <r>
      <rPr>
        <b/>
        <sz val="7"/>
        <color theme="1"/>
        <rFont val="Times New Roman"/>
        <family val="1"/>
      </rPr>
      <t xml:space="preserve">    </t>
    </r>
    <r>
      <rPr>
        <b/>
        <sz val="8"/>
        <color theme="1"/>
        <rFont val="Verdana"/>
        <family val="2"/>
      </rPr>
      <t xml:space="preserve"> REGISTRO ÚNICO DE PROPONENTES RUP. </t>
    </r>
  </si>
  <si>
    <r>
      <t>2.</t>
    </r>
    <r>
      <rPr>
        <b/>
        <sz val="7"/>
        <color theme="1"/>
        <rFont val="Times New Roman"/>
        <family val="1"/>
      </rPr>
      <t xml:space="preserve">    </t>
    </r>
    <r>
      <rPr>
        <b/>
        <sz val="8"/>
        <color theme="1"/>
        <rFont val="Verdana"/>
        <family val="2"/>
      </rPr>
      <t xml:space="preserve"> REGISTRO ÚNICO TRIBUTARIO: </t>
    </r>
    <r>
      <rPr>
        <sz val="8"/>
        <color theme="1"/>
        <rFont val="Verdana"/>
        <family val="2"/>
      </rPr>
      <t>El proponente persona natural o jurídica, deberá presentar el Registro Único Tributario y/o Certificado de la Información Básica del Contribuyente expedido por la DIAN.</t>
    </r>
  </si>
  <si>
    <r>
      <t>3.</t>
    </r>
    <r>
      <rPr>
        <b/>
        <sz val="7"/>
        <color theme="1"/>
        <rFont val="Times New Roman"/>
        <family val="1"/>
      </rPr>
      <t xml:space="preserve">    </t>
    </r>
    <r>
      <rPr>
        <b/>
        <sz val="8"/>
        <color theme="1"/>
        <rFont val="Verdana"/>
        <family val="2"/>
      </rPr>
      <t xml:space="preserve"> CERTIFICACIÓN BANCARIA</t>
    </r>
    <r>
      <rPr>
        <sz val="8"/>
        <color theme="1"/>
        <rFont val="Verdana"/>
        <family val="2"/>
      </rPr>
      <t>: El oferente debe presentar un certificado expedido por entidad financiera dentro de un lapso inferior a treinta (30) días calendario, en donde tenga cuenta corriente o de ahorros, a través de la cual el ICFE  efectuará el pago del contrato que se llegare a suscribir. Dicha certificación debe contener  nombre del titular de la cuenta, clase de cuenta, número y sucursal.</t>
    </r>
  </si>
  <si>
    <r>
      <t>4.</t>
    </r>
    <r>
      <rPr>
        <b/>
        <sz val="7"/>
        <color theme="1"/>
        <rFont val="Times New Roman"/>
        <family val="1"/>
      </rPr>
      <t xml:space="preserve">    </t>
    </r>
    <r>
      <rPr>
        <b/>
        <sz val="8"/>
        <color theme="1"/>
        <rFont val="Verdana"/>
        <family val="2"/>
      </rPr>
      <t xml:space="preserve"> FORMATO UNICO DE PRESENTACIÓN PROPUESTA ECONOMICA (ANEXO 6). </t>
    </r>
  </si>
  <si>
    <t>ITEM</t>
  </si>
  <si>
    <t>UND</t>
  </si>
  <si>
    <t>m2</t>
  </si>
  <si>
    <t>TOTAL PRELIMINARES</t>
  </si>
  <si>
    <t>m3</t>
  </si>
  <si>
    <t>ml</t>
  </si>
  <si>
    <t>Und</t>
  </si>
  <si>
    <t>TOTAL COSTO DIRECTO</t>
  </si>
  <si>
    <t>TOTAL COSTO</t>
  </si>
  <si>
    <t>ADMINISTRACION</t>
  </si>
  <si>
    <t>IMPREVISTOS</t>
  </si>
  <si>
    <t>UTILIDAD</t>
  </si>
  <si>
    <t>IVA S/UTILIDAD</t>
  </si>
  <si>
    <t>En el evento en que el proponente sea un consorcio o unión temporal, una vez se notifique la aceptación de la propuesta, este deberá aportar la certificación expedida por la respectiva entidad bancaria al ICFE, el número de cuenta bancaria en donde se efectuaran los pagos a nombre de uno de los socios de la unión temporal, junto con una autorización firmada  por cada uno de los socios donde manifiestan estar de acuerdo en realizar dicha transacción bancaria a esta cuenta.</t>
  </si>
  <si>
    <t>Base asfáltica Tipo MDC-3 según Norma Invias. Incluye suministro, extendido y nivelación y compactación.</t>
  </si>
  <si>
    <t>PASIVO CORRIENTE</t>
  </si>
  <si>
    <t>PATRIMONIO</t>
  </si>
  <si>
    <t>UTILIDAD OPERACIONAL</t>
  </si>
  <si>
    <t>GASTOS DE INTERESES</t>
  </si>
  <si>
    <t>ACTIVIDADES</t>
  </si>
  <si>
    <t xml:space="preserve">PRELIMINARES </t>
  </si>
  <si>
    <t>CERRAMIENTO PERIMETRAL en polisombra verde h= 2,10 m. Incluye mantenimiento de inicio a fin de la obra.</t>
  </si>
  <si>
    <t>DEMOLICIÓN ENCHAPE Y ALISTADO DE PISOS. Incluye cargue y retiro de escombros a botadero autorizado.</t>
  </si>
  <si>
    <t>DEMOLICIÓN DE ENCHAPE Y ALISTADO DE MUROS. Incluye cargue y retiro de escombros a botadero autorizado.</t>
  </si>
  <si>
    <t>DEMOLICIÓN DE  GUARDAESCOBA en zonas comunes y circulaciones (edificio). Incluye cargue y retiro de escombros a botadero autorizado.</t>
  </si>
  <si>
    <t>DEMOLICIÓN DE MURO EN MAMPOSTERIA e=hasta 0,20 m. Incluye cargue y retiro de escombros a botadero autorizado.</t>
  </si>
  <si>
    <t>DEMOLICIÓN DE MESONES. Incluye estructura, entrepaños y todos los elementos de soporte, así como el cargue y retiro de escombros a botadero autorizado.</t>
  </si>
  <si>
    <t>DEMOLICIÓN DE  POYO existente. Incluye cargue y retiro de escombros a botadero autorizado.</t>
  </si>
  <si>
    <t>DESMONTE DE APARATOS SANITARIOS (Sanitarios y lavamanos). Incluye cargue y retiro de material desmontado a botadero autorizado.</t>
  </si>
  <si>
    <t>DESMONTE DE PUERTAS INTERIORES Y EXTERIORES (con marco). Incluye cargue y retiro de escombros  a botadero autorizado.</t>
  </si>
  <si>
    <t>DESMONTE DE MUEBLES EN MADERA completos con marcos, entrepaños y estructura: CLOSETS (por habitación), MUEBLE ESTUDIO  y MUEBLE COCINA (Mueble alto y bajo). Incluye cargue y retiro de escombros  a botadero autorizado.</t>
  </si>
  <si>
    <t>DESMONTE DE VENTANERIA. Incluye vidrio, rejas y demás elementos, así como el trabajo en alturas (contempla andamios, kit completo cuerpo entero de trabajo y seguridad en alturas), cargue y retiro de material desmontado a botadero autorizado. Edificios hasta 5 pisos de altura.</t>
  </si>
  <si>
    <t>DESMONTE CIELO RASO en madera. Incluye cargue y retiro de material desmontado a botadero autorizado.</t>
  </si>
  <si>
    <t>DEMOLICIÓN LAVADERO EXISTENTE. Incluye cargue y retiro de escombros  a botadero autorizado.</t>
  </si>
  <si>
    <t>DEMOLICIÓN DE PAÑETE INTERIOR HUMEDADES. Incluye filos, lineales, dilataciones, cargue y retiro de escombros a botadero autorizado.</t>
  </si>
  <si>
    <t xml:space="preserve">DEMOLICIÓN PAÑETE FACHADAS espesor promedio = 4 cm. Incluye trabajo en alturas (5 pisos) (contempla andamios, kit completo cuerpo entero de trabajo y seguridad en alturas), cargue y retiro de material desmontado a botadero autorizado. </t>
  </si>
  <si>
    <t>Demolición placa sobre piso para pases buitrón, medidas entre 0,40 * 0,90 mt, entrepiso reforzado. Incluye reparación y reposición, cargue y retiro de escombros a botadero autorizado.</t>
  </si>
  <si>
    <t>DEMOLICIÓN DE PLACA DE CONTRAPISOS Y SOBREPISOS en mortero y malla. Incluye cargue y retiro de  escombros a botadero autorizado. (Piso apartamentos).</t>
  </si>
  <si>
    <t>DESMONTE DE PASAMANOS. Incluye  cargue y retiro de material desmontado a botadero autorizado.</t>
  </si>
  <si>
    <t>Desmonte de cubierta. Incluye retiro de manto en viga canal y en placa tanque cargue y retiro de escombros a botadero autorizado.</t>
  </si>
  <si>
    <t>Demolición Anden. Incluye demolición cargue y retiro de escombros a botadero autorizado.</t>
  </si>
  <si>
    <t>CIMENTACIONES, CONCRETOS Y REFUERZOS</t>
  </si>
  <si>
    <t xml:space="preserve">EXCAVACIONES </t>
  </si>
  <si>
    <t>2,1,1</t>
  </si>
  <si>
    <t>Excavación manual en material común.</t>
  </si>
  <si>
    <t>RELLENOS</t>
  </si>
  <si>
    <t>2,2,1</t>
  </si>
  <si>
    <t>Recebo en material granular compactado al 95% proctor modificado.</t>
  </si>
  <si>
    <t>CONCRETO Y REPARACIONES</t>
  </si>
  <si>
    <t>2,3,1</t>
  </si>
  <si>
    <t>Vigueta en Concreto 3000 PSI  para confinamiento de mampostería. Incluye formaleta, apuntalamiento y todos los elementos necesarios para la correcta ejecución de la actividad.</t>
  </si>
  <si>
    <t>2,3,2</t>
  </si>
  <si>
    <t>Columneta en Concreto 3000 PSI para confinamiento de mampostería. Incluye formaleta, apuntalamiento y todos los elementos necesarios para la correcta ejecución de la actividad.</t>
  </si>
  <si>
    <t>2,3,3</t>
  </si>
  <si>
    <t>PLACA CONTRAPISO CONCRETO 3.000 psi Impermeabilizado  E=0.10 m. Incluye polipropileno, junta de dilatación, juntas de construcción, malla electro soldada H-084. R - 21    4.0mm  15x 25cm  + amarre de traslapo).</t>
  </si>
  <si>
    <t>2,3,4</t>
  </si>
  <si>
    <t xml:space="preserve">DINTEL EN CONCRETO 2.500 psi, sección: ancho=15 cm y h=hasta 25 cm para vanos en puertas y ventanas. Incluye refuerzo en acero 60,000 psi (ref. longitudinal dos barras 1/2" transversal fleje tipo s 1/4"). </t>
  </si>
  <si>
    <t>2,3,5</t>
  </si>
  <si>
    <t>POYO EN CONCRETO 2500 psi fundido en sitio h= 0,10 y Ancho= entre 0,60 a 0,80 m. Incluye afinado superior con cemento puro y refuerzo en acero. Cocina y Ropas.</t>
  </si>
  <si>
    <t>2,3,6</t>
  </si>
  <si>
    <t>Anden en concreto escobeado de 3000 psi, e= 0,10 m y ancho= 1,00 m. Incluye formaleta y polietileno.</t>
  </si>
  <si>
    <t>2,3,7</t>
  </si>
  <si>
    <t xml:space="preserve">Suministro e instalación de Bordillo tipo A-80. Incluye mortero y cama de arena. </t>
  </si>
  <si>
    <t>2,3,8</t>
  </si>
  <si>
    <t>Placa aérea en Concreto 3.000 psi  E=0.10 m. Incluye formaleta. Base de tanques.</t>
  </si>
  <si>
    <t>2,3,9</t>
  </si>
  <si>
    <t>Corte lineal bajo placa en concreto sin afectación de aceros de refuerzo y demolición parcial sin afectación de mampostería para nivelación de tuberías sanitarias, diámetros de 2" a 4". Incluye 2 cortes paralelos, limpieza, cepillado y recuperación de la superficie expuesta, reparación de placa, así como el cargue y retiro de escombro a botadero autorizado. Previa verificación estructural.</t>
  </si>
  <si>
    <t>ACERO Y DEMAS ELEMENTOS METÁLICOS</t>
  </si>
  <si>
    <t>2,4,1</t>
  </si>
  <si>
    <t xml:space="preserve">Suministro e instalación de Acero figurado de refuerzo de 60000 psi. Incluye alambre negro, descargue, trasiego del material en obra y manejo. </t>
  </si>
  <si>
    <t>Kg</t>
  </si>
  <si>
    <t>2,4,2</t>
  </si>
  <si>
    <t xml:space="preserve">Suministro e instalación de malla electrosoldada según NTC 5806 (ASTM A1064); (NTC 2310). Incluye alambre negro, trasiego del material en obra y manejo. </t>
  </si>
  <si>
    <t>2,4,3</t>
  </si>
  <si>
    <t>Estructura perfil lamina delgada PHR C ASTM A500 grado 50. Calibre según diseño. Incluye vigas, cerchas, correas, anticorrosivo y esmalte.</t>
  </si>
  <si>
    <t>2,4,4</t>
  </si>
  <si>
    <t>ACCESORIOS  (PLATINAS Y ANGULOS DE UNION) ACERO A-36  (Incluye soldadura, anticorrosivo y esmalte + protección anti fuego e instalación)</t>
  </si>
  <si>
    <t>2,4,5</t>
  </si>
  <si>
    <t>TENSORES Y TIRANTILLOS EN ACERO A-36  (Incluye soldadura, anticorrosivo y esmalte + protección anti fuego e instalación)</t>
  </si>
  <si>
    <t>2,4,6</t>
  </si>
  <si>
    <t xml:space="preserve">PERNO DE ANCLAJE 1/2"*3-3/4" (Incluye perforación y adhesivo epóxico) </t>
  </si>
  <si>
    <t>TOTAL CIMENTACIONES, CONCRETOS Y REFUERZOS</t>
  </si>
  <si>
    <t>MAMPOSTERIA</t>
  </si>
  <si>
    <t>MURO EN BLOQUE Nº5  Arcilla.  Incluye gráfil 5 mm. Anclajes perforación y adhesivo epóxico, mochetas y lineales.</t>
  </si>
  <si>
    <t>TOTAL MAMPOSTERÍA</t>
  </si>
  <si>
    <t>INSTALACIONES HIDRAULICAS, SANITARIAS Y GAS</t>
  </si>
  <si>
    <t>4,1,1</t>
  </si>
  <si>
    <t xml:space="preserve"> RED HIDRAULICA</t>
  </si>
  <si>
    <t>4,1,2</t>
  </si>
  <si>
    <t xml:space="preserve">Desmonte (de forma manual y con equipo de corte y demolición según se requiera) de tubería de presión (en muros sencillos y dobles, placas y demás sitios donde sea necesario). Incluye el cargue y retiro de material desmontado a botadero autorizado. </t>
  </si>
  <si>
    <t>4,1,3</t>
  </si>
  <si>
    <t>PUNTO  AGUA FRIA  1/2" PVC -P  sanitarios, lavamanos,  lavaplatos, lavadero, lavadora. Incluye tubería (Promedio 0,82 m), cámara de aire PVC-P  y accesorios de instalación, Regata y reparación).</t>
  </si>
  <si>
    <t>PUNTO  AGUA FRIA  1/2" PVC -P  duchas. Incluye tubería PVC-P promedio 1,10 m, tubería cobre promedio 1,00 m, cámara de aire PVC-P  y accesorios de instalación, Regata y reparación).</t>
  </si>
  <si>
    <t>4,1,4</t>
  </si>
  <si>
    <t>PUNTO  AGUA FRIA  3/4" PVC -P calentador. Incluye tubería (Promedio 1,30 m),  cámara de aire PVC-P y accesorios de instalación, Regata y reparación).</t>
  </si>
  <si>
    <t>4,1,5</t>
  </si>
  <si>
    <t>TUBERIA PVC-P  RDE 9 1/2" Agua fría (Red de suministro). Incluye accesorios, Regate y reparación.</t>
  </si>
  <si>
    <t>4,1,6</t>
  </si>
  <si>
    <t>TUBERIA PVC-P  RDE 11 3/4" Agua fría (Red de suministro). Incluye accesorios, Regate y reparación.</t>
  </si>
  <si>
    <t>4,1,7</t>
  </si>
  <si>
    <t>TUBERIA PVC-P  RDE 13.5 1" Agua fría (Red de suministro). Incluye accesorios, Regata y reparación.</t>
  </si>
  <si>
    <t>4,1,8</t>
  </si>
  <si>
    <t>COLUMNA TUBERIA PVC-P  RDE 21 1 1/4" Agua fría (Red de suministro). Incluye accesorios de instalación, abrazaderas de soporte, Regata y reparación.</t>
  </si>
  <si>
    <t>4,1,9</t>
  </si>
  <si>
    <t>COLUMNA TUBERIA PVC-P  RDE 21 1 1/2" Agua fría (Red de suministro).  Incluye accesorios de instalación, abrazaderas de soporte, Regata y reparación.</t>
  </si>
  <si>
    <t>4,1,10</t>
  </si>
  <si>
    <t>COLUMNA TUBERIA PVC-P  RDE 21 2" Agua fría (Red de suministro). Incluye accesorios de instalación, abrazaderas de soporte, Regata y reparación.</t>
  </si>
  <si>
    <t>4,1,11</t>
  </si>
  <si>
    <t>TUBERIA PVC-P  RDE 21 2 1/2" Agua fría (Red de suministro sobrepuesta). Incluye accesorios de instalación y abrazaderas de soporte.</t>
  </si>
  <si>
    <t>4,1,12</t>
  </si>
  <si>
    <t>PUNTO  AGUA CALIENTE  1/2" CPVC duchas,  lavaplatos, lavadora. Incluye tubería (Promedio 1,00 m) y accesorios de instalación, Regata y reparación).</t>
  </si>
  <si>
    <t>4,1,13</t>
  </si>
  <si>
    <t>PUNTO  AGUA CALIENTE  3/4"  CPVC  calentador. Incluye tubería (Promedio 1,30 m) y accesorios de instalación (CPVC y HG), Regata y reparación).</t>
  </si>
  <si>
    <t>4,1,14</t>
  </si>
  <si>
    <t>TUBERIA CPVC 1/2" Agua CALIENTE (Red de suministro). Incluye accesorios, Regata y reparación.</t>
  </si>
  <si>
    <t>4,1,15</t>
  </si>
  <si>
    <t>TUBERIA CPVC 3/4" Agua CALIENTE (Red de suministro). Incluye accesorios, Regata y reparación.</t>
  </si>
  <si>
    <t>4,1,16</t>
  </si>
  <si>
    <t>REGISTRO Red White 3/4". Incluye accesorios (adaptadores), universal, taparegistro PVC blanco de 20*20 cm, regate, reparación y demás elementos necesarios para su correcta instalación.</t>
  </si>
  <si>
    <t>4,1,17</t>
  </si>
  <si>
    <t>Suministro e instalación de Caja sencilla para 1 medidor interior, medidas: 60 x 30 x 15 cm. Incluye plaqueta de identificación.</t>
  </si>
  <si>
    <t>4,1,18</t>
  </si>
  <si>
    <t>Mantenimiento integral de cajilla para 1 medidor. Incluye soldadura,  anticorrosivo, pintura en esmalte tipo Pintuco o similar y plaqueta de identificación.</t>
  </si>
  <si>
    <t>4,1,19</t>
  </si>
  <si>
    <t>Suministro e instalación medidor 1/2" para agua fría, validado y homologado por la Empresa de acueducto y alcantarillado y en  perfecto funcionamiento. Incluye derechos de conexión, liquidación, pago, pólizas, registros de 1/2", tubería en hierro galvanizado y demás accesorios de conexión. El cambio solamente lo puede realizar la EAAB, dependiendo la visita.</t>
  </si>
  <si>
    <t>4,1,20</t>
  </si>
  <si>
    <t>Suministro e instalación de Calentador de paso eléctrico 10 Lt Ref. WH 7610 E Challenger o similar. Incluye registros, cheque, accesorios de conexión para su correcto funcionamiento.</t>
  </si>
  <si>
    <t>4,1,21</t>
  </si>
  <si>
    <t xml:space="preserve">Suministro e instalación de tanque elevado plástico Acuaviva de Colombit o similar  de 500 lts. Incluye retiro del existente, cargue a botadero autorizado, flotador para tanque, tubería (promedio para conexión 3 m), todos los materiales y accesorios necesarios para su correcta instalación. A todo costo. </t>
  </si>
  <si>
    <t>4,2,1</t>
  </si>
  <si>
    <t xml:space="preserve">RED SANITARIA </t>
  </si>
  <si>
    <t>4,2,2</t>
  </si>
  <si>
    <t>Desmonte (de forma manual y con equipo de corte y demolición según se requiera) de tubería sanitaria (en muros sencillos y dobles, placas y demás sitios donde sea necesario). Incluye cargue y retiro de material desmontado a botadero autorizado.</t>
  </si>
  <si>
    <t>Demolición y reparación en muro (sencillo y doble) para bajantes PVC-S (Ancho máx.: 0,50 m). Incluye 2 cortes paralelos, cargue y retiro de escombros a botadero autorizado.</t>
  </si>
  <si>
    <t>4,2,3</t>
  </si>
  <si>
    <t>SALIDA  DESAGÜE PVC   2"  lavaplatos y lavamanos. Incluye tubería (Promedio 1,00 m), accesorios de instalación, regata para pase y reparación.</t>
  </si>
  <si>
    <t>4,2,5</t>
  </si>
  <si>
    <t>4,2,4</t>
  </si>
  <si>
    <t xml:space="preserve">Suministro e instalación de rejilla  aluminio 3"x 2"  Con sosco anti cucarachas. </t>
  </si>
  <si>
    <t>SALIDA DESAGÜE PVC-S   3" Lavadero y lavadora. Incluye tubería (Promedio 1,60 m) accesorios, sifón, codo 45°,  regate para pase y reposición.</t>
  </si>
  <si>
    <t>4,2,6</t>
  </si>
  <si>
    <t>SALIDA DESAGÜE PVC-S   4". sanitarios. Incluye tubería (Promedio 0,60 m),  accesorios, codo 90°,  regate para pase y reposición).</t>
  </si>
  <si>
    <t>4,2,8</t>
  </si>
  <si>
    <t>4,2,7</t>
  </si>
  <si>
    <t>TUBERIA PVC-S 2"  (Red sanitaria descolgada). Incluye accesorios y abrazaderas  de soporte.</t>
  </si>
  <si>
    <t>TUBERIA PVC-S 3"  (Red sanitaria descolgada). Incluye accesorios, abrazaderas  de soporte.</t>
  </si>
  <si>
    <t>4,2,9</t>
  </si>
  <si>
    <t>TUBERIA PVC-S 4"  (Red sanitaria descolgada). Incluye accesorios y abrazaderas  de soporte.</t>
  </si>
  <si>
    <t>4,2,10</t>
  </si>
  <si>
    <t>TUBERIA PVC-S 2"  (Red sanitaria). Incluye excavación manual en material heterogéneo, relleno inicial en base granular B-200 o arena, compactación, instalación y accesorios.</t>
  </si>
  <si>
    <t>4,2,11</t>
  </si>
  <si>
    <t>TUBERIA PVC-S 3"  (Red sanitaria). Incluye excavación manual en material heterogéneo, relleno inicial en base granular B-200 o arena, compactación, instalación y accesorios.</t>
  </si>
  <si>
    <t>4,2,12</t>
  </si>
  <si>
    <t>TUBERIA PVC-S 4"  (Red sanitaria). Incluye excavación manual en material heterogéneo, relleno inicial en base granular B-200 o arena, compactación, instalación y accesorios.</t>
  </si>
  <si>
    <t>4,2,13</t>
  </si>
  <si>
    <t>BAJANTE AGUAS NEGRAS PVC-S 4" (Incluye Junta de expansión, abrazaderas de soporte, accesorios de instalación.</t>
  </si>
  <si>
    <t>4,2,14</t>
  </si>
  <si>
    <t>TUBERIA PVC-L  2" (Red Ventilación descolgada). Incluye accesorios, abrazaderas de soporte, regate y reparación.</t>
  </si>
  <si>
    <t>4,2,15</t>
  </si>
  <si>
    <t>TUBERIA PVC-L  2". Incluye excavación manual en material heterogéneo, relleno inicial en base granular B-200 o arena, compactación, instalación y accesorios.</t>
  </si>
  <si>
    <t>4,2,16</t>
  </si>
  <si>
    <t>COLUMNA TUBERIA PVC-L  3" (Ventilación). Incluye junta de expansión, accesorios, abrazaderas de soporte, regate y reparación.</t>
  </si>
  <si>
    <t>4,2,17</t>
  </si>
  <si>
    <t>COLUMNA TUBERIA PVC-L  4" (Ventilación). Incluye junta de expansión, accesorios, abrazaderas de soporte, regate y reparación.</t>
  </si>
  <si>
    <t>4,2,18</t>
  </si>
  <si>
    <t>CONEXIÓN A POZO EXISTENTE. Incluye demolición de muro (contempla cargue y retiro de escombros a botadero autorizado), cañuela y mortero.</t>
  </si>
  <si>
    <t>4,3,1</t>
  </si>
  <si>
    <t>RED AGUAS LLUVIAS</t>
  </si>
  <si>
    <t>4,3,2</t>
  </si>
  <si>
    <t>SALIDA DESAGÜE  PVC-S 4". SIFONES. Incluye tubería (Promedio 0,50 m), accesorios de instalación, abrazaderas para soporte, regate para pase y reparación.</t>
  </si>
  <si>
    <t>4,3,3</t>
  </si>
  <si>
    <t>Suministro e instalación de Bajante Aguas lluvias PVC-S 4". Incluye accesorios, soportes de fijación a muro y trabajo en altura (contempla andamios, kit completo cuerpo entero de trabajo y seguridad en alturas) en fachada.</t>
  </si>
  <si>
    <t>4,3,5</t>
  </si>
  <si>
    <t>4,3,4</t>
  </si>
  <si>
    <t>Suministro e instalación de Tubería Aguas lluvias PVC-S 4" (Incluye tubería, accesorios y soportes de fijación a muro)</t>
  </si>
  <si>
    <t>TUBERIA PVC-S 4"  (Aguas lluvias). Incluye excavación manual en material heterogéneo, relleno inicial en base granular B-200 o arena, compactación, instalación y accesorios.</t>
  </si>
  <si>
    <t>4,3,6</t>
  </si>
  <si>
    <t>Suministro e instalación de Rejilla tragante en aluminio de 6" x 4" con sosco.</t>
  </si>
  <si>
    <t>4,4,1</t>
  </si>
  <si>
    <t>RED GAS</t>
  </si>
  <si>
    <t>4,4,2</t>
  </si>
  <si>
    <t>Desmonte de tubería para gas (en muros sencillos y dobles, placas y demás sitios donde sea necesario). Incluye cargue y retiro de material desmontado a botadero autorizado.</t>
  </si>
  <si>
    <t>4,4,4</t>
  </si>
  <si>
    <t>PUNTOS DE GAS 1/2" Tubería Acero galvanizado Cal. 40. Estufa y Horno. Incluye tubería (Promedio 0,80 m), accesorios, accesorios, regate y reposición.</t>
  </si>
  <si>
    <t>4,4,5</t>
  </si>
  <si>
    <t>4,4,3</t>
  </si>
  <si>
    <t>COLUMNA TUBERIA GAS Acero Galvanizado Cal. 40 1/2". Incluye sellos, anclajes y accesorios de fijación en fachada sin afectación estructural de los elementos de concreto y mampostería existentes, pase para conexión de acometida en cada unidad, accesorios de instalación y trabajo en alturas (contempla andamios, kit completo cuerpo entero de trabajo y seguridad en alturas) y todos los elementos necesarios para su correcto funcionamiento.</t>
  </si>
  <si>
    <t>TUBERIA GAS Acero Galvanizado Cal. 40 1/2". Incluye elementos de fijación, accesorios de instalación, regate y reparación.</t>
  </si>
  <si>
    <t>Suministro e instalación de REGISTRO  1/2" de bola para  gas. Incluye accesorios de cobre para la conexión, taparegistro PVC blanco 15 x15 cm, regate y reparación .</t>
  </si>
  <si>
    <t>4,4,6</t>
  </si>
  <si>
    <t>Suministro e instalación de Plaqueta de identificación.</t>
  </si>
  <si>
    <t>4,4,11</t>
  </si>
  <si>
    <t>4,4,7</t>
  </si>
  <si>
    <t xml:space="preserve">Pintura anticorrosiva Tipo Pintuco o similar para tubería de gas. </t>
  </si>
  <si>
    <t>4,4,8</t>
  </si>
  <si>
    <t>Pintura esmalte Tipo Pintuco o similar para tubería de gas (color amarillo) y contraincendio (color rojo bermellón).</t>
  </si>
  <si>
    <t>4,4,9</t>
  </si>
  <si>
    <t>Suministro e instalación de tubería Conduflex de 3/4" tipo Pavco o similar. Para recubrimiento de tubería de gas.</t>
  </si>
  <si>
    <t>4,4,10</t>
  </si>
  <si>
    <t>Suministro e instalación de Juego de rejillas   de ventilación PVC Tipo celosía (x 2 Und) (interior y exterior) para gas, dim: 25 x 25 cm. Incluye apertura, pañete de todas las caras, conformación de filos y adecuación de ducto en fachada.</t>
  </si>
  <si>
    <t>Nicho en mampostería y placas de base y cubierta en concreto de 3000 psi para Medidores. Dimensiones Ancho=1,10 m x Alto= 0,60m  x Profundo=0,30 m. Incluye puerta en malla eslabonada galvanizada 2"x2" BWG-09, ángulo 1 1/2"x1 1/2"x1/4" y acabado en esmalte Tipo Pintuco o similar.</t>
  </si>
  <si>
    <t>TOTAL INSTALACIONES HIDRAULICAS, SANITARIAS Y GAS</t>
  </si>
  <si>
    <t>INSTALACIONES ELECTRICAS</t>
  </si>
  <si>
    <t>5,1,1</t>
  </si>
  <si>
    <t>SALIDAS ELÉCTRICAS</t>
  </si>
  <si>
    <t>5,1,2</t>
  </si>
  <si>
    <t>Desmonte salidas de aparatos eléctricos y luminarias. Incluye extracción de cableado, cargue y retiro de material desmontado a botadero autorizado</t>
  </si>
  <si>
    <t>Desmonte de medidores existentes. Incluye gestiones ante Codensa así como el cargue y retiro de material desmontado a botadero autorizado.</t>
  </si>
  <si>
    <t>5,1,3</t>
  </si>
  <si>
    <t>Desmonte de armario de medidores existente, previa autorización del operador de red. Incluye  cargue y retiro de material desmontado a botadero autorizado.</t>
  </si>
  <si>
    <t>5,1,4</t>
  </si>
  <si>
    <t>Desmonte de tablero parcial existente (apartamentos y servicios comunes). Incluye  cargue y retiro de material desmontado a botadero autorizado.</t>
  </si>
  <si>
    <t>Salida para roseta (en muro) en tubo conduit PVC de 3/4", 2 mt promedio con conductores de cobre 2No12 + 1No12 desnudo. Incluye roseta, bombilla ahorradora, soportes, cajas y accesorios necesarios para completar la salida.</t>
  </si>
  <si>
    <t>5,1,6</t>
  </si>
  <si>
    <t>Salida para interruptor de iluminación en tubo conduit PVC de 3/4", 5 mt promedio con conductores de cobre 2No12 + 1No12 desnudo. Incluye  soportes, cajas y accesorios necesarios para completar la salida. (Los aparatos no deben llevar luz piloto).</t>
  </si>
  <si>
    <t>5,1,7</t>
  </si>
  <si>
    <t>Salida para toma monofásica doble tipo GFCI, en tubo conduit PVC de 3/4",3 mt promedio con conductores de cobre 2No12 + 1No12 desnudo. Incluye toma GFCI, soportes, cajas y accesorios necesarios para completar la salida.</t>
  </si>
  <si>
    <t>5,1,8</t>
  </si>
  <si>
    <t>Salida para toma monofásica doble con polo a tierra en tubo conduit PVC de 3/4", 3 mt promedio con conductores de cobre 2No12 + 1No12 desnudo. Incluye toma, soportes, cajas y accesorios necesarios para completar la salida.</t>
  </si>
  <si>
    <t>5,1,9</t>
  </si>
  <si>
    <t>Salida para toma bifásica en tubo conduit PVC de 3/4", promedio 6 mt,  con conductores de cobre 2No8 + 1No10 desnudo. Incluye toma, soportes, cajas y accesorios necesarios para completar la salida.</t>
  </si>
  <si>
    <t>5,1,10</t>
  </si>
  <si>
    <t xml:space="preserve">Salida para aplique Led en muro existente zonas comunes, 5 mt promedio con conductores de cobre 2No12 + 1No12 desnudo. Incluye aplique led, soportes, cajas y accesorios necesarios para completar la salida. </t>
  </si>
  <si>
    <t>5,1,11</t>
  </si>
  <si>
    <t>Salida para interruptor de iluminación existente, 4 mt promedio con conductores de cobre 2No12 + 1No12 desnudo. Incluye  sensor de movimiento programable, soportes, cajas y accesorios necesarios para completar la salida. (Desalambrada y nueva alambrada).</t>
  </si>
  <si>
    <t>5,2,1</t>
  </si>
  <si>
    <t>CANALIZACIONES</t>
  </si>
  <si>
    <t>Regata y reposición (mortero 1:4)  para pase de tubería eléctrica (en muro). Incluye  rotomartillo, pulidora, disco, refuerzo con malla tipo gallinero, cargue y retiro de escombros a botadero autorizado. Previa revisión estructural.</t>
  </si>
  <si>
    <t>5,2,2</t>
  </si>
  <si>
    <t>Regata (mortero 1:4)  para pase de tubería eléctrica (en piso). Incluye rotomartillo, pulidora, disco, cargue y retiro de escombros a botadero autorizado. Previa revisión estructural.</t>
  </si>
  <si>
    <t>5,2,3</t>
  </si>
  <si>
    <t>Suministro e instalación de Tubería 1Ø 1 1/2" PVC en muro. Incluye accesorios regata y reparación. Para citofonos.</t>
  </si>
  <si>
    <t>5,2,4</t>
  </si>
  <si>
    <t>Suministro e instalación de tubería 1Ø2" PVC. Incluye accesorios regata y reparación. Para claro y directv.</t>
  </si>
  <si>
    <t>5,2,5</t>
  </si>
  <si>
    <t>Suministro y construcción de caja de inspección para AP CS-274 (0,60 x 0,60 m), según norma y detalles. Incluye excavación, rellenos, compactación del terreno, tapa, marco, contramarco y accesorios.</t>
  </si>
  <si>
    <t>5,2,6</t>
  </si>
  <si>
    <t>Suministro y construcción de caja de inspección AP CS-280 (0,40 x 0,40 m) , según norma y detalles. Incluye excavación, rellenos, compactación del terreno, tapa, marco, contramarco y accesorios.</t>
  </si>
  <si>
    <t>5,3,1</t>
  </si>
  <si>
    <t>TABLEROS Y MEDIDORES</t>
  </si>
  <si>
    <t>Suministro, montaje, armado y figurada de tablero de 12 circuitos, 3 fases, 4 hilos 208/120V. Incluye interruptores automáticos (Totalizador industrial y breakers de salida), puerta y chapa. Ver cuadro de cargas.</t>
  </si>
  <si>
    <t>5,3,2</t>
  </si>
  <si>
    <t>Suministro, montaje, armado y figurada de caja monofásica de 4 circuitos, 1 fase, 3 hilos 120V, con tapa plástica. Incluye 4 interruptores automáticos enchufables monopolares de 20 A, barra preformada, regleta para neutros y tierras separadas.</t>
  </si>
  <si>
    <t>5,3,3</t>
  </si>
  <si>
    <t>Suministro, instalación y puesta en funcionamiento de  armario   de  medidores  para  6 cuentas - 6 activas. Incluye interruptores automáticos de protección según diagrama unifilar (Totalizador industrial  e interruptores de atornillar de salida). Para ejecutar esta actividad se requiere aprobación previa del operador de red.</t>
  </si>
  <si>
    <t>5,3,4</t>
  </si>
  <si>
    <t>Suministro, montaje y conexión de automático industrial trifásico de 20, 30, 40 o 50 Amp. Ver especificaciones para Icc y características técnicas y complementarias.</t>
  </si>
  <si>
    <t>5,3,5</t>
  </si>
  <si>
    <t>Suministro, instalación, puesta en funcionamiento y sellado de medidor trifásico tetrafilar 3x120/208V, 20(80) A, 60 hz, de acuerdo a lo exigido por el operador de red local.</t>
  </si>
  <si>
    <t>5,3,6</t>
  </si>
  <si>
    <t>Suministro, instalación, puesta en funcionamiento y sellado de medidor monofásico bifilar  120V, 20(80) A, 60 hz, de acuerdo a lo exigido por el operador de red local.</t>
  </si>
  <si>
    <t>5,4,1</t>
  </si>
  <si>
    <t>ACOMETIDAS, CABLES Y DUCTOS</t>
  </si>
  <si>
    <t>Suministro  y tendido de acometida trifásica en conductores de cobre  3F No. 8 + 1N  No. 8 + 1T No. 10  THWN/ THHN, por Tubería 1Ø1" PVC. Incluye regata y reparación.</t>
  </si>
  <si>
    <t>5,4,2</t>
  </si>
  <si>
    <t>Suministro  y tendido de acometida trifásica en conductores de cobre  3F No. 6 + 1N  No. 6 + 1T No. 8  THWN/ THHN, por Tubería 1Ø1" PVC. Incluye regata y reparación.</t>
  </si>
  <si>
    <t>5,4,3</t>
  </si>
  <si>
    <t>Suministro  y tendido de acometida trifásica en conductores de cobre  3F No. 2 + 1N  No. 2 + 1T No. 4  THWN/ THHN, por Tubería 1Ø1-1/2" PVC. Incluye regata y reparación.</t>
  </si>
  <si>
    <t xml:space="preserve">ml </t>
  </si>
  <si>
    <t>5,5,1</t>
  </si>
  <si>
    <t xml:space="preserve">SISTEMA DE PUESTA A TIERRA </t>
  </si>
  <si>
    <t xml:space="preserve">Sistema de puesta a tierra de caja de armario con una (1) varilla  copper weld φ5/8"x2,40 m americanas, cable de cobre desnudo No 4 AWG y soldadura exotérmica.  Incluye conexión a armario en aislador. </t>
  </si>
  <si>
    <t>5,6,1</t>
  </si>
  <si>
    <t>COMUNICACIONES Y SEÑALES</t>
  </si>
  <si>
    <t>5,6,2</t>
  </si>
  <si>
    <t>Salida para toma telefónica en tubo conduit PVC de 3/4" y cable telefónico de 2 pares, 7 m promedio. Incluye toma y accesorios para completar la salida.</t>
  </si>
  <si>
    <t>Salida para TV en tubo conduit PVC de 3/4", 3 m promedio. Incluye toma y accesorios para completar la salida hasta caja de distribución de piso.</t>
  </si>
  <si>
    <t>5,6,4</t>
  </si>
  <si>
    <t>5,6,3</t>
  </si>
  <si>
    <t>Salida para botón y campana  de timbre en tubo conduit PVC de 3/4", 7 m promedio con conductores de cobre 2No12 + 1No12 desnudo. Incluye botón timbre, campana timbre, soportes, cajas y accesorios necesarios para completar la salida.</t>
  </si>
  <si>
    <t>Suministro e instalación de Caja strip para teléfono y televisión. Incluye accesorios de fijación, doble fondo de madera. Dimensiones 40 cms de largo, 45 cms de ancho, 10 cms de profundidad.</t>
  </si>
  <si>
    <t>5,6,5</t>
  </si>
  <si>
    <t>Suministro e instalación de caja general de sobreponer para teléfono y televisión, con puerta abisagrada y chapa. Incluye accesorios. Dimensiones 75 cm de largo, 60 cm de ancho, 15 cm de profundidad. (La ejecución de esta actividad debe ser coordinada previamente con los proveedores del servicio de teléfono y televisión).</t>
  </si>
  <si>
    <t>5,6,6</t>
  </si>
  <si>
    <t>Suministro, montaje y conexión de antena aérea 10 elementos para televisión. Incluye caja rectangular 220 x 170 x 80 mm tipo Luminex o similar, soportes, amplificador de señal y accesorios.</t>
  </si>
  <si>
    <t>TRAMITES Y OTRAS ACTIVIDADES</t>
  </si>
  <si>
    <t>5,7,1</t>
  </si>
  <si>
    <t>Costos ante operador de red por trámites, maniobras y cortes del servicio de energía para cambio de armario de medidores. Incluye todos los trámites desde el retiro de sellos inicialmente,  la posterior instalación y sellado nuevamente de medidores, armario y  la energización final del edificio completo. A todo costo.</t>
  </si>
  <si>
    <t>5,7,2</t>
  </si>
  <si>
    <t>Mantenimiento y limpieza de canalización eléctrica existente en el edificio Cabal (cajas), contempla el retiro de contaminación de aguas residuales con motobomba, sin afectar el aislamiento de los conductores eléctricos. A todo costo.</t>
  </si>
  <si>
    <t>5,7,3</t>
  </si>
  <si>
    <t>Mantenimiento y limpieza de canalización eléctrica existente en el edificio Cabal (ductos), contempla el retiro de contaminación de aguas residuales con equipo de presión, sin afectar el aislamiento de los conductores eléctricos. A todo costo.</t>
  </si>
  <si>
    <t>TOTAL INSTALACIONES ELECTRICAS</t>
  </si>
  <si>
    <t>MORTEROS, PAÑETES Y RESANES</t>
  </si>
  <si>
    <t xml:space="preserve">Pañete liso  1:3 en muros interiores. Incluye filos, lineales y dilataciones. </t>
  </si>
  <si>
    <t>Pañete liso Muros 1:3  Impermeabilizado. Incluye filos, dilataciones y lineales.</t>
  </si>
  <si>
    <t>Reparación y cintas de nivelación en Mortero 1:3 E=2 a 5 cm para vanos (cara interna y externa) de ventanas y puertas. Incluye todas las caras, filos y dilataciones.</t>
  </si>
  <si>
    <t>Reparación de alfajías existentes (ancho=20 cm). Incluye todas las caras con sus filos y dilataciones, retiro de pintura existente, malla electrosoldada, mortero 1:3, trabajo en alturas (contempla andamios, kit completo cuerpo entero de trabajo y seguridad en alturas), formaletas y pintura Koraza 2 manos tipo Pintuco o similar color especificado por el ICFE.</t>
  </si>
  <si>
    <t>Reparación de pañete fachadas e=0,03 con mortero impermeabilizado. Incluye retiro de material existente, cargue, retiro a botadero autorizado, trabajo en alturas (contempla andamios, kit completo cuerpo entero de trabajo y seguridad en alturas), así como los filos y dilataciones.</t>
  </si>
  <si>
    <t>TOTAL MORTEROS, PAÑETES Y RESANES</t>
  </si>
  <si>
    <t>CUBIERTAS</t>
  </si>
  <si>
    <t>Suministro e instalación de teja en Fibrocemento No. 8 Eternit o similar. Incluye lineales, ganchos, amarres y todos los elementos de fijación.</t>
  </si>
  <si>
    <t>Suministro e instalación de caballete en fibrocemento. Incluye el suministro de ganchos, amarres, elementos de fijación y todos los materiales necesarios para su correcta instalación.</t>
  </si>
  <si>
    <t>FLANCHE EN LAMINA GALVANIZADA Cal.20 d/ 0.50 m. (Suministro e instalación con wash primer + esmalte + anclaje a muro + sikaflex 1A o similar)</t>
  </si>
  <si>
    <t>Suministro e instalación de Mortero 1:4 perimetral que cubre las ondulaciones de la teja.</t>
  </si>
  <si>
    <t>Suministro e instalación de viga en madera acerrada tipo abarco o similar  de 10cms * 5 cms (cepillada y canteada). Incluye retiro de las vigas existentes en madera deteriorada (previa revisión estructural), suministro de curado de la madera con Merulex IFS o similar, todos los materiales necesarios para su correcta instalación, y el cargue y retiro de escombros a botadero autorizado.</t>
  </si>
  <si>
    <t>TOTAL CUBIERTAS</t>
  </si>
  <si>
    <t>IMPERMEABILIZACIÓN CUBIERTAS</t>
  </si>
  <si>
    <t>Alistado para placa de cubierta y placa de tanque en Mortero 1:4  Impermeabilizado e= 0.03 cm. Incluye lineales, media caña y pendientado.</t>
  </si>
  <si>
    <t>Impermeabilización de cubierta y placa de tanque con membrana elastomérica multicapa, monolítica y fundida en sitio. Con refuerzo en malla estructurada y doble poliéster de alto calibre impermeable y recubrimiento en sílice de cuarzo+ Poli-color +Resina elastomérica o similar. Incluye cubiertas planas, remates, regatas lineales y todos los elementos necesarios para su correcta instalación. A todo costo.</t>
  </si>
  <si>
    <t>Impermeabilización de viga canal con membrana elastomérica multicapa, monolítica y fundida en sitio. Con refuerzo en malla estructurada y doble poliéster de alto calibre impermeable y recubrimiento en sílice de cuarzo+ Poli-color +Resina elastomérica o similar. Incluye Canales y/o cubiertas planas, media cañas, remates, y limpieza, regata, lineales y retiro de materiales existentes y resanes generales.</t>
  </si>
  <si>
    <t>CIELO RASOS</t>
  </si>
  <si>
    <t>CIELO RASO SUSPENDIDO DRYWALL R.H. (resistente a la humedad) JUNTA PERDIDA. (Perfilería metálica Cl. 26. Estructura cada 40 cms.) Incluye tres (3) manos de pintura, filos, dilataciones, lineales y remates,  hacia los extremos o por tuberías y estructuras.</t>
  </si>
  <si>
    <t>CIELO RASO SUSPENDIDO DRYWALL. JUNTA PERDIDA. Incluye Perfilería metálica Cl. 26. Estructura cada 40 cms, tres (3) manos de pintura Tipo 1 Pintuco o similar, filos, dilataciones, lineales y remates,  hacia los extremos o por tuberías y estructuras. Zonas Internas.</t>
  </si>
  <si>
    <t xml:space="preserve">TOTAL CIELO RASOS </t>
  </si>
  <si>
    <t>ACABADOS PISOS</t>
  </si>
  <si>
    <t>ALISTADO PISOS Mortero 1:4  Impermeabilizado e= 0.03 mts. Incluye lineales. Baños, cocinas y patio de ropas.</t>
  </si>
  <si>
    <t xml:space="preserve">ALISTADO PISOS Mortero 1:4  e= 0.03 mts. Incluye lineales. </t>
  </si>
  <si>
    <t>CERAMICA PISO Antique 30.5 x 30.5 cm. Tipo Alfa o Similar. Color Beige o Blanco según diseño. Incluye aditivo premezclado para la pega, boquilla color, win, dilataciones y lineales.</t>
  </si>
  <si>
    <t xml:space="preserve">CERAMICA PISO Boticcino  de 43x43 cm de Alfa o similar. Incluye aditivo premezclado para la pega, boquilla color, dilatación y lineales. </t>
  </si>
  <si>
    <t>Guardaescoba en cerámica Tipo Antique  Alfa o similar. h=10 cm (Incluye aditivo premezclado para la pega y boquilla color).</t>
  </si>
  <si>
    <t>Guardaescoba en cerámica Tipo Boticcino  Alfa o similar. h=10 cm (Incluye aditivo premezclado para la pega y boquilla color). Baños, cocinas y patio de ropas.</t>
  </si>
  <si>
    <t>Boca puerta en cerámica Tipo Fresno color wengue; formato 20*60 cm Alfa o similar. Incluye aditivo premezclado para la pega y boquilla color, color según diseño entregado por el ICFE.</t>
  </si>
  <si>
    <t>Suministro e instalación bordillo en bloque para división de baño enchapado. Incluye win plástico h=0,10 m</t>
  </si>
  <si>
    <t xml:space="preserve">Piso tablón original alfagres 30*30 o similar. Incluye boquilla, aditivo premezclado para pega, dilataciones y lineales.                                                                 </t>
  </si>
  <si>
    <t>Guardaescoba  Tipo tablón listón alfagres o similar. Incluye boquilla y aditivo premezclado para pega.</t>
  </si>
  <si>
    <t>Acabado pasos escalera (Huella y contrahuella) en tablón de gres y  nariz en gravilla lavada. Incluye mortero de nivelación e=0,05 m.</t>
  </si>
  <si>
    <t xml:space="preserve">TOTAL PISOS-ACABADOS </t>
  </si>
  <si>
    <t>ACABADOS PARED</t>
  </si>
  <si>
    <t>CERAMICA PARED Antique 30.5 x 30.5 cm. Tipo Alfa o Similar. Color Beige o Blanco según diseño. Incluye aditivo premezclado para la pega, boquilla color, win, dilataciones y lineales.</t>
  </si>
  <si>
    <t>CENEFA MALLA Square Mesh Pompei Mocca 30,5 x 30,5 cm. -  h=10 cm. Tipo Alfa o Similar. Incluye aditivo premezclado para la pega, boquilla color y dilataciones. Baño y cocina.</t>
  </si>
  <si>
    <t xml:space="preserve">Suministro e instalación de juego de incrustaciones sanitarias Nilo Ref. 547070001 de corona o similar. Incluye desmonte, cargue y retiro de la existente a botadero autorizado y todos los elementos necesarios para su correcta instalación. </t>
  </si>
  <si>
    <t xml:space="preserve">TOTAL  ACABADOS PARED </t>
  </si>
  <si>
    <t>APARATOS SANITARIOS Y ACABADOS EN  COCINA Y BAÑOS</t>
  </si>
  <si>
    <t>Suministro e instalación de  GRIFERÍA DE LAVAMANOS Cántaro media Ref. CN1013331 Grival o similar para lavamanos. Incluye accesorios para su correcta instalación, desmonte, cargue y retiro de lo existente a botadero autorizado.</t>
  </si>
  <si>
    <t>Suministro e instalación de DUCHA BALTA Ref. 414120001 Tipo Grival o Similar. Incluye accesorios e instalación, desmonte, cargue y retiro de lo existente a botadero autorizado.</t>
  </si>
  <si>
    <t>Suministro e instalación de SANITARIO SAN GEORGIO Ref. 121361001 Corona o similar. Incluye sanitario una pieza, tapa, grifería, accesorios de conexión e instalación.</t>
  </si>
  <si>
    <t>Suministro e instalación de GRIFERÍA DE LAVAPLATOS TOLEDO Ref. TO5030001 Tipo Grival o Similar. Incluye  desmonte, cargue y retiro de lo existente a botadero autorizado.</t>
  </si>
  <si>
    <t>Suministro e instalación de División de baño en vidrio templado de 8mm. Incluye  cuerpo fijo, puerta, accesorios en aluminio, silicona y demás elementos necesarios para la correcta instalación. Altura mínima 1,9 m. Según diseño entregado por el ICFE.</t>
  </si>
  <si>
    <t>Suministro e instalación de Lavarropas con poceta 80x60 cm Aqua o similar. Incluye mueble Lvr RH 80x60 cm, canastilla plástica, desagüe doble, sifón y todos los elementos necesarios para su correcta instalación y funcionamiento.</t>
  </si>
  <si>
    <t xml:space="preserve">Juego de Llaves Lavadora ( x 2 Und)  bronce Neutro Ref. 977100001 Grival o similar. Incluye caja plástica de 23*15*8 cm, desmonte, cargue y retiro de la existente a botadero autorizado  y todos los elementos necesarios para su correcta instalación. </t>
  </si>
  <si>
    <t xml:space="preserve">Llave Tipo Jardín Pesada cromo - satín Ref. 977220001 Grival o similar para lavadero . Incluye desmonte, cargue y retiro de la existente a botadero autorizado  y todos los elementos necesarios para su correcta instalación. </t>
  </si>
  <si>
    <t>Suministro e instalación extractor eléctrico baños. Incluye rejillas de ventilación 20x20 cm y salida eléctrica los materiales necesarios para su correcta instalación, desmonte, cargue y retiro de la existente a botadero autorizado.</t>
  </si>
  <si>
    <t>Lavaplatos de empotrar. Dimensiones 35 x 50 cm, en acero inoxidable Socoda o similar. Incluye accesorios para su correcta instalación.</t>
  </si>
  <si>
    <t>Suministro e instalación de extractor horizontal frente curvo en acero inoxidable Frente en Acero, motor de 90W de 3 velocidades de operación, control frontal tipo push button, iluminación tipo LED. Filtro antigrasa lavable, filtro de carbón activo granulado, disponible para operación con ducto o recirculación interna.  Dimensiones. del producto f60xA13xP50 cms. Tipo CHALLENGER CX 4762 o similar.</t>
  </si>
  <si>
    <t>Suministro e instalación de Estufa SP 4340 EI, Cubierta en acero inoxidable con niveles antiderramantes.  1 quemador rápido, 2 quemadores semi-rápidos y 1 quemador auxiliar con difusores en aluminio. Panel de controles lateral, parrillas porcelanizadas de gran estabilidad y Válvulas de Seguridad.  Encendido electrónico incorporado. Dimensiones externas:  58,5 x 43,5 cm.  Dimensiones del ruteo para instalación: 56,8 x 41,8 cm. Tipo CHALLENGER CX 4761 o similar.</t>
  </si>
  <si>
    <t>TOTAL APARATOS SANITARIOS Y ACABADOS EN  COCINA Y BAÑOS</t>
  </si>
  <si>
    <t>CARPINTERIA EN MADERA</t>
  </si>
  <si>
    <t>Suministro e instalación de Mueble flotante elevado,  resistente a la humedad (RH) color wengue, con mesón en policuarzo (Lavamanos Tipo Quadratto o similar) color beige claro. Dimensiones: 63x48 cm. Incluye sifón cromado, desagüe en bronce, espejo biselado  de cristal en 4mm (flotado). Según diseño entregado por el ICFE. Contempla elementos de fijación al muro y todos los elementos necesarios para su correcta instalación.</t>
  </si>
  <si>
    <t>Suministro de instalación de Closet de alcobas. Acabado melamina color wengue con canto PVC 15 mm, puertas con bisagras telescópicas, cajones, tubos en madera, zócalo en melamina del color de las puertas, manijas de sobreponer en acero inoxidable plana, entrepaños en melamina color wengue. Según diseño entregado por el ICFE.</t>
  </si>
  <si>
    <t>Suministro e instalación  Cocina Integral. Mueble Alto (0,75*0,30 m),  Mueble bajo (0,85*0,60 m), con frentes (contempla puertas batientes y cajoneras) en madecor 15mm color wengue con canto y zurrón en formica del mismo color  19 mm. Incluye bisagras, platillero, portavaso, correderas de extracción, manijas de sobreponer, salpicadero de 5cm, reengruese de 2 cm, zócalo de 15cm y  mesón en granito Guayabita Tay o similar (incluye ruteo para instalación de estufa y grifería y poceta), y todos los elementos necesarios para su correcta instalación y funcionamiento. Verificar medidas en obra.</t>
  </si>
  <si>
    <t>Suministro e instalación de conjunto de  tres repisas flotantes  color wengue, dimensiones A=1,13 * 0,40 m. Patio de ropas.</t>
  </si>
  <si>
    <t>Suministro e instalación de puerta entamborada tipo Pizano ancho entre 0,6 y 0,8 * 2,00 y 2,20 m. Incluye montante, marco en madera,  acabado color wengue con fijación a muros con chazo metálico (contempla dado en Mortero 1:4), tapaluces y tope resorte 2 3/4". Baños. Según diseño entregado por el ICFE.</t>
  </si>
  <si>
    <t>Suministro e instalación de puerta entamborada tipo Pizano ancho entre 0,8 y 0,9 * 2,00 y 2,20 m. Incluye montante, marco en madera,  acabado color wengue con fijación a muros con chazo metálico (contempla dado en Mortero 1:4), tapaluces y tope resorte 2 3/4". Habitaciones. Según diseño entregado por el ICFE.</t>
  </si>
  <si>
    <t>Puerta doble sentido (vaivén) entamborada tipo Pizano 2,20*1,00 m para acceso a cocina. Incluye montante, marco en triplex acabado color wengue con fijación pibote y tope resorte 2 3/4". Según diseño entregado por el ICFE.</t>
  </si>
  <si>
    <t xml:space="preserve">TOTAL CARPINTERIA EN MADERA </t>
  </si>
  <si>
    <t>CARPINTERIA METALICA</t>
  </si>
  <si>
    <t>Suministro e instalación de ventana  en aluminio sistema proyectante, vidrio de 5mm. Incluye marco en  perfilería Ref. 38-31 liso divisor con basculante y el suministro de todos los accesorios necesarios para el correcto montaje, así como la silicona que sea requerida para garantizar una perfecta instalación. Según diseño entregado por el ICFE.</t>
  </si>
  <si>
    <t>Suministro e instalación de ventana  en aluminio sistema proyectante, vidrio de 5mm. Incluye marco en  perfilería Ref. 38-31 liso divisor con basculante, rejilla en aluminio h=0,35 m y el suministro de todos los accesorios necesarios para el correcto montaje, así como la silicona que sea requerida para garantizar una perfecta instalación. Según diseño entregado por el ICFE.</t>
  </si>
  <si>
    <t>Suministro e instalación de ventana  en aluminio sistema proyectante, vidrio de 5mm, cristal importado con película sandblasting. Incluye marco en  perfilería ref. 38-31 liso divisor con basculante, rejilla en aluminio H= 0,35m y el suministro de todos los accesorios necesarios para el correcto montaje, así como la silicona que sea requerida para garantizar una perfecta instalación. Según diseño entregado por el ICFE. Cocina y ropas.</t>
  </si>
  <si>
    <t>Suministro e instalación de ventana corrediza en aluminio anodizado, vidrio de 4mm con película sandblasting. Incluye marco en  perfilería VC 5020 o similar y el suministro de todos los accesorios necesarios para el correcto montaje, así como la silicona que sea requerida para garantizar una perfecta instalación. Según diseño entregado por el ICFE. Baños.</t>
  </si>
  <si>
    <t>Suministro  e instalación de puerta metálica entamborada Tipo Cold Rolled Cal 18  (2,20 * 1,06 m) para acceso. Incluye Mirilla (ojo mágico) 150 3,5 cm entrada base x 4,5 cm largo Stanley o similar, cargue de puerta con grouting y accesorios para su correcta instalación y funcionamiento. Según diseño entregado por el ICFE. Verificar medidas en obra.</t>
  </si>
  <si>
    <t xml:space="preserve">TOTAL CARPINTERIA METALICA  </t>
  </si>
  <si>
    <t>CERRAJERIA</t>
  </si>
  <si>
    <t xml:space="preserve">Suministro e instalación de Cerradura platinum/dorado Ref. Bell Wood-ball Schlage o similar. Alcobas. </t>
  </si>
  <si>
    <t>Suministro e instalación de Cerradura platinum/dorado Ref. Bell Wood-ball Schlage o similar. Baños.</t>
  </si>
  <si>
    <t>Suministro e instalación de Cerradura de doble seguridad Elegance Ref. HC 380 Schlage o similar, acabado dorado. Incluye escudo y manija. Entrada principal.</t>
  </si>
  <si>
    <t>TOTAL CERRAJERIA</t>
  </si>
  <si>
    <t xml:space="preserve">ESTUCO Y PINTURA </t>
  </si>
  <si>
    <t xml:space="preserve">Estuco sobre Muro Interior. Incluye retiro del existente, resanes, filos, lineales y dilataciones. </t>
  </si>
  <si>
    <t>VINILO Pintuco o similar,  Sobre Muro Interior. Incluye retiro de la pintura existente, resanes, 1 mano en pintura tipo 2  y dos manos en pintura tipo 1, filos, lineales y dilataciones. Color blanco institucional. Según diseño.</t>
  </si>
  <si>
    <t>VINILO TIPO 2 Pintuco o similar,  Bajo placa. Incluye retiro de la pintura existente, resanes, estuco, 3 manos de pintura, filos, lineales y dilataciones. Color institucional según diseño actual.</t>
  </si>
  <si>
    <t>PINTURA ACRILICA anti hongo  Pintuco o similar, bajo placa. Incluye resanes,  filos, lineales y dilataciones, así como el retiro y cargue de la pintura existente a botadero autorizado. Baños, cocina y ropas.</t>
  </si>
  <si>
    <t>PINTURA exterior Fachadas edificio Tipo KORAZA Pintuco o Similar, 1 mano en pintura tipo 2 y dos manos en pintura Koraza. Incluye trabajo en alturas (contempla andamios, kit completo cuerpo entero de trabajo y seguridad en alturas), así como el retiro de pintura existente, cargue  a botadero autorizado, resanes en mortero impermeabilizado con sika 1 o similar, pintura de: filos, dilataciones y lineales. Colores  institucionales (marfil y verde ciprés).</t>
  </si>
  <si>
    <t>TOTAL PINTURA</t>
  </si>
  <si>
    <t>OBRAS ZONAS COMUNES</t>
  </si>
  <si>
    <t>Suministro e instalación de señalización en aluminio rutas de evacuación en zonas comunes y numeración apartamentos, incluye todos los materiales necesarios para su respectiva instalación.</t>
  </si>
  <si>
    <t>Mantenimiento de Pasamanos en concreto fundido en sitio de escalera y hall. Incluye pulida, resanes, filos, pintura o esmalte tipo Pintuco o similar a la existente, lineales y dilataciones.</t>
  </si>
  <si>
    <t>Sello de juntas de ladrillo en fachada con mortero 1:3 y sikalatex o similar. Incluye limpieza posterior y trabajo en alturas (contempla andamios, kit completo cuerpo entero de trabajo y seguridad en alturas).</t>
  </si>
  <si>
    <t>Lavado hidrófugo con acido nítrico o similar e impermeabilización con Sika transparente 10 años o similar. Incluye trabajo en alturas (contempla andamios, kit completo cuerpo entero de trabajo y seguridad en alturas), en fachada de ladrillo, cargue y retiro de material desmontado a botadero autorizado.</t>
  </si>
  <si>
    <t>Empradización de jardines zonas exteriores entorno del edificio. Incluye pasto kikuyo, tierra negra, podado de césped y arreglo materas de acceso.</t>
  </si>
  <si>
    <t>TOTAL OBRAS ZONAS COMUNES</t>
  </si>
  <si>
    <t>ASEO GENERAL</t>
  </si>
  <si>
    <t>Aseo General durante la obra. Incluye retiro de escombros a botadero autorizado.</t>
  </si>
  <si>
    <t>TOTAL ASEO GENERAL</t>
  </si>
  <si>
    <t>REDONDEO</t>
  </si>
  <si>
    <t>ALCANTARILLADO AREAS COMUNES CONJUNTO LIBERTADORES</t>
  </si>
  <si>
    <t>Localización y replanteo de redes para infraestructura hidráulica.</t>
  </si>
  <si>
    <t>Corte de pavimento.</t>
  </si>
  <si>
    <t>DEMOLICIÓN PAVIMENTO EN CONCRETO Espesor variable entre 0,10 y 0,15 m. Incluye cargue y retiro de escombros a botadero autorizado.</t>
  </si>
  <si>
    <t>Excavación manual para redes hidrosanitarias infraestructura alcantarillado h=2.00 m como máximo. Incluye cargue y retiro de material excavado a botadero autorizado.</t>
  </si>
  <si>
    <t>TOTAL EXCAVACIONES</t>
  </si>
  <si>
    <t>Relleno, conformación y compactación manual con material granular. Incluye explotación, cargue, descargue, conformación y compactación.</t>
  </si>
  <si>
    <t xml:space="preserve">Relleno, conformación y compactación manual de material proveniente de excavación. </t>
  </si>
  <si>
    <t>BASE GRANULAR B-200. Suministro, transporte, colocación, nivelación y compactación, según Norma Invias.</t>
  </si>
  <si>
    <t>RELLENO EN BASE GRANULAR B-400. Suministro, transporte, colocación, nivelación y compactación al 95% del proctor, según Norma Invias.</t>
  </si>
  <si>
    <t>SUB BASE GRANULAR SBG-1. Suministro, transporte, colocación y compactación según Norma Invias.</t>
  </si>
  <si>
    <t>BASE GRANULAR BG-1. Suministro, transporte, colocación y compactación según Norma Invias.</t>
  </si>
  <si>
    <t>TOTAL RELLENOS</t>
  </si>
  <si>
    <t>REDES Y ACOMETIDAS DE ALCANTARILLADO</t>
  </si>
  <si>
    <t>TUBERIA ALCANTARILLADO 200MM (8") Tipo Novafort. Incluye relleno inicial, relleno lateral y relleno final con base granular fina, así como la compactación, accesorios de conexión y cinta de demarcación, según norma técnica ASTM 2321. ALL.</t>
  </si>
  <si>
    <t>TUBERIA ALCANTARILLADO 200MM (8") Tipo Novafort. Incluye relleno inicial, relleno lateral y relleno final con base granular fina, así como la compactación, accesorios de conexión y cinta de demarcación, según norma técnica ASTM 2321. AR.</t>
  </si>
  <si>
    <t>TUBERIA ALCANTARILLADO 315MM (12") Tipo Novafort. Incluye relleno inicial, relleno lateral y relleno final con base granular fina, así como la compactación, accesorios de conexión y cinta de demarcación, según norma técnica ASTM 2321. AR.</t>
  </si>
  <si>
    <t>TUBERIA PVC-P  RDE 21 4" Agua fría (Red de suministro). Incluye relleno inicial en base granular B-200, compactación y accesorios de instalación.</t>
  </si>
  <si>
    <t>TOTAL REDES Y ACOMETIDAS DE ALCANTARILLADO</t>
  </si>
  <si>
    <t>CONCRETOS</t>
  </si>
  <si>
    <t>POZO EYECTOR EN CONCRETO DE 3000 PSI h= 4,50 m * L=1,50 m * Ancho= 1,50 m Aprox. Incluye formaleta según diseño, entibado,  tapa removible en concreto impermeabilizado, acero de refuerzo, pasos, excavación, recebo y demás actividades para el correcto funcionamiento. Según diseño y detalles estructurales.</t>
  </si>
  <si>
    <t>CARCAMO  CONCRETO 3.000 PSI A=0.45 m.  H=0.50 m con rejilla en ángulo de 2"x2*3/16" y platinas 2"x3/16" C/60mm y contramarco en ángulo 2x 3/16" (Incluye excavación y base granular B-200 )</t>
  </si>
  <si>
    <t>Anden en concreto escobeado de 2500 psi, e= 0,10 m. Acabado: escobeado. Incluye formaleta y malla electrosoldada M-084.</t>
  </si>
  <si>
    <t>TOTAL CONCRETOS</t>
  </si>
  <si>
    <t>VIAS</t>
  </si>
  <si>
    <t>IMPRIMACIÓN con emulsión asfáltica tipo CRL-1 según norma INVIAS. (Incluye suministro barrido y/o sopleteado y riego).</t>
  </si>
  <si>
    <t>TOTAL VIAS</t>
  </si>
  <si>
    <t>EQUIPOS ESPECIALES</t>
  </si>
  <si>
    <t>Suministro, instalación y puesta en marcha de EQUIPO EYECTOR. Incluye 3 electrobombas sumergibles de 7 HP y 4" de descarga c/u tipo Flowpress o similar,  caudal de 350 GPM, interruptores de flotador, alarma sonora tipo sirena, tablero control y mando, cabeza dinámica total de 14 mca, tablero de control, conexiones, tubería y sus respectivos accesorios (3 Cheques, 3 registros, 3 codos y 3 universal 4")  y todos los accesorios y elementos requeridos para su correcto funcionamiento. A todo costo.</t>
  </si>
  <si>
    <t>TOTAL EQUIPOS ESPECIALES</t>
  </si>
  <si>
    <t>TOTAL : EDIFICIOS CABAL I Y II CONJUNTO LIBERTADORES + ALCANTARILLADO AREAS COMUNES CONJUNTO LIBERTADORES</t>
  </si>
  <si>
    <t xml:space="preserve">CAPACIDAD RESIDUAL </t>
  </si>
  <si>
    <t xml:space="preserve"> CANTIDAD </t>
  </si>
  <si>
    <t xml:space="preserve"> VR. UNITARIO </t>
  </si>
  <si>
    <t xml:space="preserve"> VR. TOTAL </t>
  </si>
  <si>
    <t xml:space="preserve">ACTIVO TOTAL </t>
  </si>
  <si>
    <t xml:space="preserve">PASIVO TOTAL </t>
  </si>
  <si>
    <t>ACTIVO CORRIENTE</t>
  </si>
  <si>
    <t xml:space="preserve">INDICADORES </t>
  </si>
  <si>
    <t xml:space="preserve">PUNTAJE </t>
  </si>
  <si>
    <t>MEDIA ARITMETICA ALTA</t>
  </si>
  <si>
    <t>PROPONENTE</t>
  </si>
  <si>
    <t>PUNTAJE PROPUESTA ECONOMICA</t>
  </si>
  <si>
    <t>CUMPLIMIENTO LEY 816</t>
  </si>
  <si>
    <t>PONDERACION TECNICA</t>
  </si>
  <si>
    <t>TOTAL PUNTAJE</t>
  </si>
  <si>
    <t xml:space="preserve">En caso de consorcio y/o uniones temporales deberán diligenciar el FORMATO PARA ACREDITAR LOS REQUISITOS HABILITANTES DE LOS PROPONENTES EN CASO DE CONSORCIO Y/O UNIÓN TEMPORAL 
</t>
  </si>
  <si>
    <t>2,1,2</t>
  </si>
  <si>
    <t>4,2,19</t>
  </si>
  <si>
    <t>4,2,20</t>
  </si>
  <si>
    <t>5,5,2</t>
  </si>
  <si>
    <t>5,1,5</t>
  </si>
  <si>
    <t>LUMINARIAS ESPECIALES</t>
  </si>
  <si>
    <t>5,7,4</t>
  </si>
  <si>
    <t>5,7,5</t>
  </si>
  <si>
    <t>5,8,1</t>
  </si>
  <si>
    <t>5,9,1</t>
  </si>
  <si>
    <t>UT .  HAR 2017</t>
  </si>
  <si>
    <t>UT GLS BOYACA 2017</t>
  </si>
  <si>
    <t>CONSORCIO MANTENIMIENTO  VIVIENDAS 2017</t>
  </si>
  <si>
    <t>CONSTRUCCIONES Y MANTENIMIENTO CASTILLA Y LEON</t>
  </si>
  <si>
    <t>CONSORCIO DBS-AP</t>
  </si>
  <si>
    <t>CONSORCIO ICFE 2017</t>
  </si>
  <si>
    <t>CONSORCIO BOYACA 2017</t>
  </si>
  <si>
    <t>UT. SANTA ANA</t>
  </si>
  <si>
    <t xml:space="preserve">CONSORCIO MEGA CONSTRUCCIONES </t>
  </si>
  <si>
    <t xml:space="preserve">PROPONENTE </t>
  </si>
  <si>
    <t>UTILIDAD/PERDIDA OPERACIONAL</t>
  </si>
  <si>
    <t xml:space="preserve">SUMATORIA INDICADORES </t>
  </si>
  <si>
    <t xml:space="preserve">VALOR DE LA OFERTA ECONOMICA PRESENTADA </t>
  </si>
  <si>
    <t xml:space="preserve">CORRECCION ARITMETICA </t>
  </si>
  <si>
    <t xml:space="preserve">DIFERENCIA </t>
  </si>
  <si>
    <t xml:space="preserve">CUMPLE /NO CUMPLE </t>
  </si>
  <si>
    <t xml:space="preserve">CUMPLE </t>
  </si>
  <si>
    <t>G</t>
  </si>
  <si>
    <t>UT ICFE INCOP 2017</t>
  </si>
  <si>
    <t xml:space="preserve">RECHAZADO </t>
  </si>
  <si>
    <t xml:space="preserve">LADOINSA </t>
  </si>
  <si>
    <t>SE REQUIERE QUE EL PROPONENTE APORTE LOS MEJORES INGRESOS OPERACIONALES DE LOS ULTIMOS 5AÑOS  DE CADA UNO DE LOS  CONSORCIADOS, LO ANTERIOR CON EL FIN DE PODER CALCULAR LA CAPACIDAD RESIDUAL.</t>
  </si>
  <si>
    <t xml:space="preserve">presupuesto oficial </t>
  </si>
  <si>
    <t xml:space="preserve">APORTA SOBRE ADICIONAL SIN FOLIAR </t>
  </si>
  <si>
    <t xml:space="preserve">APORTA SOBRE ADICIONAL 322 FOLIOS </t>
  </si>
  <si>
    <t>RECHAZADO</t>
  </si>
  <si>
    <t xml:space="preserve">No </t>
  </si>
  <si>
    <t xml:space="preserve">CUMPLE NO CUMPLE </t>
  </si>
  <si>
    <t xml:space="preserve">REQUERIDO </t>
  </si>
  <si>
    <t>ECONOMICO</t>
  </si>
  <si>
    <t>JURIDICO</t>
  </si>
  <si>
    <t xml:space="preserve">TECNICO </t>
  </si>
  <si>
    <t>Número de Ofertas (n)</t>
  </si>
  <si>
    <t>Número de veces que se incluye el presupuesto oficial (nv)</t>
  </si>
  <si>
    <t>1 – 3</t>
  </si>
  <si>
    <t>4 – 6</t>
  </si>
  <si>
    <t>7 – 9</t>
  </si>
  <si>
    <t>10 – 12</t>
  </si>
  <si>
    <t>13 – 15</t>
  </si>
  <si>
    <t>…</t>
  </si>
  <si>
    <t xml:space="preserve">PRESUPUESTO OFICIAL </t>
  </si>
  <si>
    <t xml:space="preserve">MEDIA GEOMETRICA </t>
  </si>
  <si>
    <t xml:space="preserve">CUMPLE/RECHAZADO </t>
  </si>
  <si>
    <t>PUNTAJE 2</t>
  </si>
  <si>
    <t xml:space="preserve">ECONOMICO </t>
  </si>
  <si>
    <t xml:space="preserve">APOYO INDUSTRIA </t>
  </si>
  <si>
    <t xml:space="preserve">PUNTAJE TOTAL </t>
  </si>
  <si>
    <t xml:space="preserve">TRM </t>
  </si>
  <si>
    <t xml:space="preserve">ASIGANCION DE PUNTAJE </t>
  </si>
  <si>
    <t>GRUPO</t>
  </si>
  <si>
    <t xml:space="preserve">VALOR GRUPO PRECIO DE REFERENCIA </t>
  </si>
  <si>
    <t xml:space="preserve">VALOR OFERTADO </t>
  </si>
  <si>
    <r>
      <t xml:space="preserve">Grupo No. 1: </t>
    </r>
    <r>
      <rPr>
        <sz val="9"/>
        <color rgb="FF000000"/>
        <rFont val="Verdana"/>
        <family val="2"/>
      </rPr>
      <t>Seccional Bucaramanga</t>
    </r>
  </si>
  <si>
    <r>
      <t xml:space="preserve">Grupo No. 2: </t>
    </r>
    <r>
      <rPr>
        <sz val="9"/>
        <color rgb="FF000000"/>
        <rFont val="Verdana"/>
        <family val="2"/>
      </rPr>
      <t>Seccional Barrancabermeja</t>
    </r>
  </si>
  <si>
    <r>
      <t xml:space="preserve">Grupo No. 3: </t>
    </r>
    <r>
      <rPr>
        <sz val="9"/>
        <color rgb="FF000000"/>
        <rFont val="Verdana"/>
        <family val="2"/>
      </rPr>
      <t>Seccional Medellín</t>
    </r>
  </si>
  <si>
    <r>
      <t xml:space="preserve">Grupo No. 4: </t>
    </r>
    <r>
      <rPr>
        <sz val="9"/>
        <color rgb="FF000000"/>
        <rFont val="Verdana"/>
        <family val="2"/>
      </rPr>
      <t>Seccional Cali</t>
    </r>
  </si>
  <si>
    <t>TOTAL PRESUPUESTO</t>
  </si>
  <si>
    <t>2,1,3</t>
  </si>
  <si>
    <t xml:space="preserve">Suministro e instalación de malla electrosoldada según NTC 5806 (ASTM A1064); (NTC 2310). Incluye alambre negro, traslapo, trasiego del material en obra y manejo. </t>
  </si>
  <si>
    <t>SUMINISTRO E INSTALACIÓN DE TUBERIA PVC-S 2"  (Red sanitaria descolgada). Incluye accesorios y abrazaderas  de soporte.</t>
  </si>
  <si>
    <t>SUMINISTRO E INSTALACIÓN DE TUBERIA PVC-S 3"  (Red sanitaria descolgada). Incluye accesorios, abrazaderas  de soporte.</t>
  </si>
  <si>
    <t>SUMINISTRO E INSTALACIÓN DE TUBERIA PVC-S 4"  (Red sanitaria descolgada). Incluye accesorios y abrazaderas  de soporte.</t>
  </si>
  <si>
    <t>SUMINISTRO E INSTALACIÓN DE TUBERIA PVC-S 2"  (Red sanitaria). Incluye excavación manual en material heterogéneo, relleno inicial en base granular B-200 o arena, compactación, instalación y accesorios.</t>
  </si>
  <si>
    <t>SUMINISTRO E INSTALACIÓN DE TUBERIA PVC-S 3"  (Red sanitaria). Incluye excavación manual en material heterogéneo, relleno inicial en base granular B-200 o arena, compactación, instalación y accesorios.</t>
  </si>
  <si>
    <t>SUMINISTRO E INSTALACIÓN DE TUBERIA PVC-S 4"  (Red sanitaria). Incluye excavación manual en material heterogéneo, relleno inicial en base granular B-200 o arena, compactación, instalación y accesorios.</t>
  </si>
  <si>
    <t>CONEXIÓN A CAJA O POZO EXISTENTE. Incluye demolición de muro (contempla cargue y retiro de escombros a botadero autorizado), reparación de muro y cañuela.</t>
  </si>
  <si>
    <t>Aseo General durante y a la entrega de la obra. Incluye trasiego horizontal y vertical, retiro de escombros a botadero autorizado.</t>
  </si>
  <si>
    <t>kg</t>
  </si>
  <si>
    <t xml:space="preserve">UNION TEMPORAL MOC </t>
  </si>
  <si>
    <t xml:space="preserve">GRUPO EMPRESARIAL PINZON MUÑOZ </t>
  </si>
  <si>
    <t>SOLUCIONES CIVILES INTEGRALES</t>
  </si>
  <si>
    <t xml:space="preserve">APORTA DOCUMENTO A FOLIOS 152-304 SIN EMBARGO SE REQUIERE QUE EL PROPONENTE SOLUCIONES CIVILES APORTE DOCUMENTO EN FIRME PARA SER EVALUADO </t>
  </si>
  <si>
    <t>APORTA DOCUMENTO A FOLIOS 342-343-344</t>
  </si>
  <si>
    <t>CUMPLE A FOLIO 345-346</t>
  </si>
  <si>
    <t>GRUPO No 1: 121 FOLIOS + CD</t>
  </si>
  <si>
    <t>GRUPO No 2: 121 FOLIOS + CD</t>
  </si>
  <si>
    <t>GRUPO No 3: 136 FOLIOS + CD</t>
  </si>
  <si>
    <t>GRUPO No 4: 140 FOLIOS + CD</t>
  </si>
  <si>
    <t xml:space="preserve">CONSORCIO AG3 CASAS FISCALES </t>
  </si>
  <si>
    <t xml:space="preserve">AURELIO GUTIERREZ CASTILLO </t>
  </si>
  <si>
    <t>AG3 INGENIERIA SAS</t>
  </si>
  <si>
    <t>CUMPLE A FOLIOS 69-237</t>
  </si>
  <si>
    <t>CUMPLE A FOLIOS 265-267</t>
  </si>
  <si>
    <t>CUMPLE A FOLIO 67</t>
  </si>
  <si>
    <t>GRUPO 4 FOLIOS 150</t>
  </si>
  <si>
    <t xml:space="preserve">NO SE CALCULA </t>
  </si>
  <si>
    <t>CONSORCIO VIVIENDAS FISCALES 2017</t>
  </si>
  <si>
    <t>HACER DE COLOMBIA LTDA</t>
  </si>
  <si>
    <t xml:space="preserve">ENERGY BUILD SAS </t>
  </si>
  <si>
    <t>LUIS FERNANDO TAMAYO P</t>
  </si>
  <si>
    <t xml:space="preserve">CUMPLE FOLIOS 57-162  </t>
  </si>
  <si>
    <t>CSUMPLE FOLIOS 230-232</t>
  </si>
  <si>
    <t>CUMPLE FOLIO 327-328</t>
  </si>
  <si>
    <t>CUMPLE FOLIOS 44-159</t>
  </si>
  <si>
    <t xml:space="preserve">ROGER RESTREPO VILLALBA </t>
  </si>
  <si>
    <t>OBRAS MAQUINAS Y EQUIPOS TRES S.A.S</t>
  </si>
  <si>
    <t>CUMPLE FOLIO 24-28</t>
  </si>
  <si>
    <t xml:space="preserve">NO APORTA SIN EMBARGO LA ENTIDAD REALIZA CALCULO CON LA INFORMACION DEL RUP </t>
  </si>
  <si>
    <t xml:space="preserve">GRUPO  4 70 FOLIOS </t>
  </si>
  <si>
    <t xml:space="preserve">GRUPO 2 Y 4 FOLIOS </t>
  </si>
  <si>
    <t>UNION TEMPORAL MANTENIMIENTOS ICFE 2017</t>
  </si>
  <si>
    <t xml:space="preserve">FORMAS DE INGENIERIA &amp; ARQUITECTURA S.A.S. </t>
  </si>
  <si>
    <t xml:space="preserve">SOLUCIONES INTEGRALES EN INGENIERIA CIVIL Y AMBIENTAL </t>
  </si>
  <si>
    <t>CUMPLE A FOLIOS 34-2013</t>
  </si>
  <si>
    <t>CUMPLE FOLIOS 280-281</t>
  </si>
  <si>
    <t>CUMPLE FOLIOS 282-283</t>
  </si>
  <si>
    <t>GRUPO 1 Y 4 FOLIOS 176</t>
  </si>
  <si>
    <t>CONSORCIO BOLIVAR</t>
  </si>
  <si>
    <t xml:space="preserve">CASTILLA Y LEON </t>
  </si>
  <si>
    <t xml:space="preserve">MEDIA ARITMETICA </t>
  </si>
  <si>
    <t>m</t>
  </si>
  <si>
    <t>un</t>
  </si>
  <si>
    <t>4,1,22</t>
  </si>
  <si>
    <t>4,1,23</t>
  </si>
  <si>
    <t>4,1,24</t>
  </si>
  <si>
    <t>4,1,25</t>
  </si>
  <si>
    <t>4,1,26</t>
  </si>
  <si>
    <t>4,1,27</t>
  </si>
  <si>
    <t>4,1,28</t>
  </si>
  <si>
    <t>4,1,29</t>
  </si>
  <si>
    <t>5,5,3</t>
  </si>
  <si>
    <t xml:space="preserve">m </t>
  </si>
  <si>
    <t>5,5,4</t>
  </si>
  <si>
    <t>GASTOS FINANCIEROS</t>
  </si>
  <si>
    <t>Excavación manual para redes de infraestructura hidráulica, altura: 2.00 m como máximo. No incluye retiro de material excavado.</t>
  </si>
  <si>
    <t>4,1,30</t>
  </si>
  <si>
    <t xml:space="preserve"> $               21.590,00 </t>
  </si>
  <si>
    <t xml:space="preserve"> $               29.610,00 </t>
  </si>
  <si>
    <t xml:space="preserve"> $               39.980,00 </t>
  </si>
  <si>
    <t xml:space="preserve"> $               27.531,00 </t>
  </si>
  <si>
    <t xml:space="preserve"> $               34.964,00 </t>
  </si>
  <si>
    <t xml:space="preserve"> $               45.619,00 </t>
  </si>
  <si>
    <t xml:space="preserve"> $               44.967,00 </t>
  </si>
  <si>
    <t>SUMINISTRO E INSTALACIÓN DE TUBERIA BAJANTE AGUAS NEGRAS PVC-S 4". Incluye Junta de expansión, abrazaderas de soporte  y accesorios.</t>
  </si>
  <si>
    <t xml:space="preserve"> $               56.995,00 </t>
  </si>
  <si>
    <t xml:space="preserve"> $               72.073,00 </t>
  </si>
  <si>
    <t xml:space="preserve"> $               59.548,00 </t>
  </si>
  <si>
    <t xml:space="preserve"> $               37.576,00 </t>
  </si>
  <si>
    <t xml:space="preserve"> $               32.512,00 </t>
  </si>
  <si>
    <t>4,3,7</t>
  </si>
  <si>
    <t>RED CONTRAINCENDIO</t>
  </si>
  <si>
    <t>4,5,1</t>
  </si>
  <si>
    <t>Suministro e instalación de Salida para toma monofásica doble con polo a tierra en tubo conduit EMT de 3/4", 7 m promedio con conductores de cobre 2No12 + 1No12 desnudo. Incluye toma, soportes, cajas y accesorios necesarios para completar la salida.</t>
  </si>
  <si>
    <t>Suministro e instalación de Tapa en lamina Alfajor 1/8". Incluye ángulo guía de 1/8"*2", anticorrosivo y esmalte tipo Pintuco o similar.</t>
  </si>
  <si>
    <t xml:space="preserve"> $             196.502,00 </t>
  </si>
  <si>
    <t xml:space="preserve"> $               46.721,00 </t>
  </si>
  <si>
    <t xml:space="preserve"> $               73.722,00 </t>
  </si>
  <si>
    <t>5,4,4</t>
  </si>
  <si>
    <t>5,5,5</t>
  </si>
  <si>
    <t>5,5,6</t>
  </si>
  <si>
    <t>5,5,7</t>
  </si>
  <si>
    <t>5,5,8</t>
  </si>
  <si>
    <t xml:space="preserve"> $               81.746,00 </t>
  </si>
  <si>
    <t>Suministro y construcción de caja de inspección para AP 280, según norma y detalles. Incluye excavación, rellenos, compactación del terreno, tapa, marco, contramarco y accesorios.</t>
  </si>
  <si>
    <t xml:space="preserve"> $             186.294,00 </t>
  </si>
  <si>
    <t>5,7,6</t>
  </si>
  <si>
    <t>5,7,7</t>
  </si>
  <si>
    <t>5,7,8</t>
  </si>
  <si>
    <t>5,7,9</t>
  </si>
  <si>
    <t>Suministro, montaje y conexión de sensor de movimiento 360º, en techo, sobreponer o incrustar, 1200W de potencia, 360º de apertura y 4 m de distancia. Compatible con luminarias LED. Incluye accesorios de fijación y conexión.</t>
  </si>
  <si>
    <t xml:space="preserve"> $             110.047,00 </t>
  </si>
  <si>
    <t>CANALIZACIONES Y EXTERIORES</t>
  </si>
  <si>
    <t>Suministro y tendido de 4 ductos de 6" PVC corrugado. Incluye excavación, rellenos y compactación.</t>
  </si>
  <si>
    <t xml:space="preserve"> $             104.531,00 </t>
  </si>
  <si>
    <t>5,10,1</t>
  </si>
  <si>
    <t>5,10,2</t>
  </si>
  <si>
    <t xml:space="preserve"> $               25.160,00 </t>
  </si>
  <si>
    <t>Impermeabilización de cubierta y viga canales con producto compuesto por polímeros acrílicos, flexible y transitable. Incluye preparación de superficie, refuerzo de poliéster, imprimación o puente de adherencia, sellos, media cañas, antepecho a altura de 30cm, poyos, lineales, sello de fisuras, trabajo y seguridad en alturas, todo lo necesario para su correcta instalación y funcionamiento. Durabilidad garantizada: mayor a 10 años.</t>
  </si>
  <si>
    <t xml:space="preserve"> $               36.630,00 </t>
  </si>
  <si>
    <t xml:space="preserve"> $               16.410,00 </t>
  </si>
  <si>
    <t xml:space="preserve"> $               11.553,00 </t>
  </si>
  <si>
    <t xml:space="preserve"> $               41.129,00 </t>
  </si>
  <si>
    <t xml:space="preserve">Guardaescoba en cerámica Tipo Boticcino  Alfa o similar, altura: 10 cm. Incluye aditivo premezclado para la pega y boquilla color. </t>
  </si>
  <si>
    <t xml:space="preserve"> $               16.816,00 </t>
  </si>
  <si>
    <t xml:space="preserve"> $               40.911,00 </t>
  </si>
  <si>
    <t xml:space="preserve"> $               16.437,00 </t>
  </si>
  <si>
    <t xml:space="preserve"> $             345.100,00 </t>
  </si>
  <si>
    <t xml:space="preserve"> $               10.566,00 </t>
  </si>
  <si>
    <t>mes</t>
  </si>
  <si>
    <t xml:space="preserve"> $               18.455,00 </t>
  </si>
  <si>
    <t>CONSORCIO ZION</t>
  </si>
  <si>
    <t>ARCELEC S.AS</t>
  </si>
  <si>
    <t>LUIS OSCAR VARGAS ABONDANO</t>
  </si>
  <si>
    <t>MARCAS INGENIERIA S.AS</t>
  </si>
  <si>
    <t>CANTIDAD</t>
  </si>
  <si>
    <t xml:space="preserve">LOCALIZACION Y REPLANTEO </t>
  </si>
  <si>
    <t>1,1,1</t>
  </si>
  <si>
    <t>Localización y replanteo del edificio (interior y exterior).</t>
  </si>
  <si>
    <t xml:space="preserve">$              2.108,00 </t>
  </si>
  <si>
    <t xml:space="preserve"> $            4.258.160,00 </t>
  </si>
  <si>
    <t>1,1,2</t>
  </si>
  <si>
    <t>CERRAMIENTO PERIMETRAL en  lámina lisa de zinc, altura mínima: 2,10 m. Según diseño.  Incluye elementos de apoyo y soporte, puerta, mantenimiento durante la ejecución de la obra, desmonte al finalizar y retiro de sobrantes a botadero autorizado.</t>
  </si>
  <si>
    <t xml:space="preserve">$             52.527,00 </t>
  </si>
  <si>
    <t xml:space="preserve"> $            8.404.320,00 </t>
  </si>
  <si>
    <t xml:space="preserve">DESCAPOTES, EXCAVACIONES Y CONFORMACIONES </t>
  </si>
  <si>
    <t>1,2,1</t>
  </si>
  <si>
    <t>Excavación mecánica en material heterogéneo. Incluye  cargue y retiro del material excavado a botadero autorizado.</t>
  </si>
  <si>
    <t xml:space="preserve"> $            36.508,00 </t>
  </si>
  <si>
    <t xml:space="preserve"> $          17.158.760,00 </t>
  </si>
  <si>
    <t>1,2,2</t>
  </si>
  <si>
    <t xml:space="preserve">  $           14.006,00 </t>
  </si>
  <si>
    <t xml:space="preserve"> $                420.180,00 </t>
  </si>
  <si>
    <t>1,2,3</t>
  </si>
  <si>
    <t>Excavación manual para redes de infraestructura hidráulica, altura: 2.00 m como máximo. Incluye cargue y retiro de material excavado a botadero autorizado.</t>
  </si>
  <si>
    <t xml:space="preserve"> $47.023,00 </t>
  </si>
  <si>
    <t xml:space="preserve"> $            1.504.736,00 </t>
  </si>
  <si>
    <t>1,2,4</t>
  </si>
  <si>
    <t>Relleno, conformación y compactación manual de material proveniente de excavación. Incluye cargue, descargue  y conformación, así como el retiro de sobrantes a botadero autorizado.</t>
  </si>
  <si>
    <t xml:space="preserve"> $ 8.458,00 </t>
  </si>
  <si>
    <t xml:space="preserve"> $                253.740,00 </t>
  </si>
  <si>
    <t>DEMOLICIONES Y CORTES</t>
  </si>
  <si>
    <t>1,3,1</t>
  </si>
  <si>
    <t>DEMOLICIÓN PAVIMENTO ASFALTICO CON ESPESOR VARIABLE ENTRE 0.15 Y 0.20 m. Incluye cargue y retiro de escombros a botadero autorizado.</t>
  </si>
  <si>
    <t xml:space="preserve"> $19.451,00 </t>
  </si>
  <si>
    <t xml:space="preserve"> $          10.698.050,00 </t>
  </si>
  <si>
    <t>1,3,2</t>
  </si>
  <si>
    <t xml:space="preserve"> $5.746,00 </t>
  </si>
  <si>
    <t xml:space="preserve"> $                574.600,00 </t>
  </si>
  <si>
    <t>1,3,3</t>
  </si>
  <si>
    <t>DEMOLICIÓN DE PLACA DE CONCRETO CON ESPESOR ENTRE 0,35 Y 0,4m, CON EQUIPO PESADO. Incluye demolición con retroexcavadora con martillo hidráulico, cargue mecánico y retiro de escombros a botadero autorizado.</t>
  </si>
  <si>
    <t xml:space="preserve"> $101.930,00 </t>
  </si>
  <si>
    <t xml:space="preserve"> $          17.328.100,00 </t>
  </si>
  <si>
    <t>1,3,4</t>
  </si>
  <si>
    <t xml:space="preserve">DEMOLICIÓN ANDEN EN ADOQUÍN. Incluye demolición de cintas en concreto, placa de anden, filos, lineales, cortes y dilataciones, procedimiento y herramientas adecuadas para no afectar estructura adyacente, cargue y retiro de  residuos a botadero autorizado. </t>
  </si>
  <si>
    <t xml:space="preserve"> $5.311,00 </t>
  </si>
  <si>
    <t xml:space="preserve"> $            1.901.338,00 </t>
  </si>
  <si>
    <t>1,3,5</t>
  </si>
  <si>
    <t xml:space="preserve">DEMOLICIÓN manual de bordillo o sardinel en concreto. Incluye cortes y dilataciones, procedimiento y herramientas adecuadas para no afectar estructura, cargue y retiro de  residuos a botadero autorizado. </t>
  </si>
  <si>
    <t xml:space="preserve"> $4.093,00 </t>
  </si>
  <si>
    <t xml:space="preserve"> $                671.252,00 </t>
  </si>
  <si>
    <t>1,3,6</t>
  </si>
  <si>
    <t>DEMOLICIÓN DE CARCAMO EN  CONCRETO con alturas entre 8 y 15 cm. Incluye desmonte de rejilla y tubería, así como el cargue y retiro de escombros a botadero autorizado.</t>
  </si>
  <si>
    <t xml:space="preserve"> $               21.320,00 </t>
  </si>
  <si>
    <t xml:space="preserve"> $                639.600,00 </t>
  </si>
  <si>
    <t>1,3,7</t>
  </si>
  <si>
    <t>DEMOLICIÓN de topellantas existentes. Incluye cargue y retiro de escombros a botadero autorizado.</t>
  </si>
  <si>
    <t xml:space="preserve"> $                  4.229,00 </t>
  </si>
  <si>
    <t xml:space="preserve"> $                152.244,00 </t>
  </si>
  <si>
    <t>1,3,8</t>
  </si>
  <si>
    <t>DEMOLICIÓN DE CABEZA DE PILOTES. Incluye cargue y retiro de escombros a botadero autorizado.</t>
  </si>
  <si>
    <t xml:space="preserve"> $               85.737,00 </t>
  </si>
  <si>
    <t xml:space="preserve"> $                857.370,00 </t>
  </si>
  <si>
    <t xml:space="preserve"> $          64.822.450,00 </t>
  </si>
  <si>
    <t>BASES, CIMENTACIONES, CONCRETOS Y REFUERZOS</t>
  </si>
  <si>
    <t>BASES</t>
  </si>
  <si>
    <t>SUB BASE GRANULAR compactado al 95% del proctor modificado. Suministro, transporte, colocación, nivelación y compactación, según Normativas vigentes.</t>
  </si>
  <si>
    <t xml:space="preserve"> $             105.201,00 </t>
  </si>
  <si>
    <t xml:space="preserve"> $                631.206,00 </t>
  </si>
  <si>
    <t>BASE GRANULAR B-600. Suministro, transporte, colocación, nivelación y compactación, según Normativas vigentes.</t>
  </si>
  <si>
    <t xml:space="preserve"> $               89.240,00 </t>
  </si>
  <si>
    <t xml:space="preserve"> $            1.249.360,00 </t>
  </si>
  <si>
    <t>BASE GRANULAR MATERIAL  SELECCIONADO. Suministro, transporte, colocación y compactación según Normativas vigentes y estudios de suelos.</t>
  </si>
  <si>
    <t xml:space="preserve"> $             120.649,00 </t>
  </si>
  <si>
    <t xml:space="preserve"> $          38.125.084,00 </t>
  </si>
  <si>
    <t>2,1,4</t>
  </si>
  <si>
    <t>Suministro e instalación de Polietileno Calibre 6. Impermeabilización piso.</t>
  </si>
  <si>
    <t xml:space="preserve"> $                  4.377,00 </t>
  </si>
  <si>
    <t xml:space="preserve"> $            2.079.075,00 </t>
  </si>
  <si>
    <t>2,1,5</t>
  </si>
  <si>
    <t>Suministro e instalación de Geotextil no tejido 3000.</t>
  </si>
  <si>
    <t xml:space="preserve"> $                  8.010,00 </t>
  </si>
  <si>
    <t xml:space="preserve"> $            3.804.750,00 </t>
  </si>
  <si>
    <t>CIMIENTOS</t>
  </si>
  <si>
    <t>Losa de cimentación maciza en concreto de 4.000 psi. Incluye formaleta y todos los elementos necesarios para la correcta ejecución de la actividad.</t>
  </si>
  <si>
    <t xml:space="preserve"> $             613.056,00 </t>
  </si>
  <si>
    <t xml:space="preserve"> $            4.904.448,00 </t>
  </si>
  <si>
    <t>2,2,2</t>
  </si>
  <si>
    <t>Pilotes pre-excavados en concreto 4.000 psi tremie. Incluye perforación en material heterogéneo, polímero, retiro de lodos a botadero autorizado, grúa, Equipo Piloteadora, (equipo de rotación, equipo auxiliar y trépano o similar para perforación) y expansión. Contempla 30% de desperdicio teórico en concreto.</t>
  </si>
  <si>
    <t xml:space="preserve"> $             997.041,00 </t>
  </si>
  <si>
    <t xml:space="preserve"> $        313.070.874,00 </t>
  </si>
  <si>
    <t>2,2,3</t>
  </si>
  <si>
    <t>Vigas de cimentación en concreto 4.000 psi. Incluye formaleta.</t>
  </si>
  <si>
    <t xml:space="preserve"> $             606.567,00 </t>
  </si>
  <si>
    <t xml:space="preserve"> $          70.968.339,00 </t>
  </si>
  <si>
    <t>2,2,4</t>
  </si>
  <si>
    <t>Losa de cimentación aligerada en concreto de  4.000 psi con casetón de icopor o similar, h= 0,80 m. Torta superior 0,12 m e inferior de 0,15 m. Viguetas b=0,15 m c/0,8 (entre ejes) en 2 direcciones.</t>
  </si>
  <si>
    <t xml:space="preserve"> $             305.442,00 </t>
  </si>
  <si>
    <t xml:space="preserve"> $        100.795.860,00 </t>
  </si>
  <si>
    <t>2,2,5</t>
  </si>
  <si>
    <t>Sello elástico para juntas de dilatación y de construcción con sello elastomérico.</t>
  </si>
  <si>
    <t xml:space="preserve"> $               13.163,00 </t>
  </si>
  <si>
    <t xml:space="preserve"> $            1.645.375,00 </t>
  </si>
  <si>
    <t>ESTRUCTURAS EN CONCRETO</t>
  </si>
  <si>
    <t>Columnas en concreto de 5.000 psi a la vista, grava fina.  Incluye formaleta.</t>
  </si>
  <si>
    <t xml:space="preserve"> $             800.458,00 </t>
  </si>
  <si>
    <t xml:space="preserve"> $          28.816.488,00 </t>
  </si>
  <si>
    <t>Pantallas en concreto de 5.000 psi a la vista, grava fina.  Incluye formaleta.</t>
  </si>
  <si>
    <t xml:space="preserve"> $             792.932,00 </t>
  </si>
  <si>
    <t xml:space="preserve"> $          74.535.608,00 </t>
  </si>
  <si>
    <t>Vigas de entrepiso y aéreas en concreto de 4.000 psi a la vista.  Incluye formaleta.</t>
  </si>
  <si>
    <t xml:space="preserve"> $             716.160,00 </t>
  </si>
  <si>
    <t xml:space="preserve"> $          97.397.760,00 </t>
  </si>
  <si>
    <t>Losa de entrepiso aligerada en concreto de  4.000 psi con casetón de Icopor o similar, h= 0,60 m. Torta superior 7 cm. Viguetas b=0,12m c/0,7 en 1 dirección.</t>
  </si>
  <si>
    <t xml:space="preserve"> $             199.182,00 </t>
  </si>
  <si>
    <t xml:space="preserve"> $        153.768.504,00 </t>
  </si>
  <si>
    <t>Losa de entrepiso maciza en concreto de 4.000 psi. Incluye formaleta y todos los elementos necesarios para la correcta ejecución de la actividad.</t>
  </si>
  <si>
    <t xml:space="preserve"> $             621.653,00 </t>
  </si>
  <si>
    <t xml:space="preserve"> $          11.189.754,00 </t>
  </si>
  <si>
    <t>NO ESTRUCTURALES</t>
  </si>
  <si>
    <t>Columneta en Concreto 3.000 psi para confinamiento. Incluye formaleta, apuntalamiento y todos los elementos necesarios para la correcta ejecución de la actividad. Para alturas entre 2 y 4 m.</t>
  </si>
  <si>
    <t xml:space="preserve"> $             796.322,00 </t>
  </si>
  <si>
    <t xml:space="preserve"> $          15.926.440,00 </t>
  </si>
  <si>
    <t>Dintel en concreto de 3.000 psi. Incluye formaleta.</t>
  </si>
  <si>
    <t xml:space="preserve"> $             725.461,00 </t>
  </si>
  <si>
    <t xml:space="preserve"> $            6.529.149,00 </t>
  </si>
  <si>
    <t xml:space="preserve">Vigueta en Concreto 3.000 psi para confinamiento mampostería no estructural. Incluye formaleta y todos los elementos necesarios para la correcta ejecución de la actividad. </t>
  </si>
  <si>
    <t xml:space="preserve"> $             793.102,00 </t>
  </si>
  <si>
    <t xml:space="preserve"> $          12.689.632,00 </t>
  </si>
  <si>
    <t>Escalera en Concreto 4.000 psi. Incluye formaleta y todos los elementos necesarios para la correcta ejecución de la actividad.</t>
  </si>
  <si>
    <t xml:space="preserve"> $             740.288,00 </t>
  </si>
  <si>
    <t xml:space="preserve"> $            5.182.016,00 </t>
  </si>
  <si>
    <t>Poyo en concreto fundido en sitio en concreto de 2.500 psi, h= 0.10 m. Incluye refuerzo.</t>
  </si>
  <si>
    <t xml:space="preserve"> $               47.510,00 </t>
  </si>
  <si>
    <t xml:space="preserve"> $                142.530,00 </t>
  </si>
  <si>
    <t>ACERO Y DEMAS ELEMENTOS DE REFUERZO</t>
  </si>
  <si>
    <t>2,5,1</t>
  </si>
  <si>
    <t xml:space="preserve"> $                  3.300,00 </t>
  </si>
  <si>
    <t xml:space="preserve"> $          28.050.000,00 </t>
  </si>
  <si>
    <t>2,5,2</t>
  </si>
  <si>
    <t xml:space="preserve"> $                  3.408,00 </t>
  </si>
  <si>
    <t xml:space="preserve"> $        593.789.472,00 </t>
  </si>
  <si>
    <t>2,5,3</t>
  </si>
  <si>
    <t>Suministro e instalación de Anclaje 5/8" L=0,12 m. Incluye aplicación de adhesivo epóxico.</t>
  </si>
  <si>
    <t xml:space="preserve"> $                  6.752,00 </t>
  </si>
  <si>
    <t xml:space="preserve"> $                472.640,00 </t>
  </si>
  <si>
    <t>TOTAL BASES, CIMENTACIONES, CONCRETOS Y REFUERZOS</t>
  </si>
  <si>
    <t xml:space="preserve"> $     1.565.764.364,00 </t>
  </si>
  <si>
    <t>Muro en bloque N° 5 arcilla 33*23*11.5 cm.  Incluye anclajes, perforación y adhesivo epóxico, gráfil 4 mm cada 4 hiladas, remates (muro-placa, muro-muro), mochetas, lineales, filos. Según diseño. Incluye trabajo en alturas y señalización.</t>
  </si>
  <si>
    <t xml:space="preserve"> $               43.545,00 </t>
  </si>
  <si>
    <t xml:space="preserve"> $          48.770.400,00 </t>
  </si>
  <si>
    <t>Muro  en ladrillo a la vista fachada gran formato tierra (39 x 11,5 x 5 cm). Incluye remates (muro-placa, muro-muro), mochetas, antepechos, lineales, dovelas, grouting 2.500 psi, refuerzo dovelas, gráfil 4 mm, anclajes, epóxico, Icopor para dilataciones necesarias, trabajo en alturas y señalización). Según diseño.</t>
  </si>
  <si>
    <t xml:space="preserve"> $             151.564,00 </t>
  </si>
  <si>
    <t xml:space="preserve"> $          92.454.040,00 </t>
  </si>
  <si>
    <t>Enchape en ladrillo a la vista fachada gran formato tierra (39 x 11,5 x 5 cm). Incluye lineales, filos, dilataciones, anclaje en la base de cada columna, patín, malla electrosoldada, elementos de apoyo, soporte y fijación en cada placa y mortero de pega, trabajo en alturas y señalización). Según diseño.</t>
  </si>
  <si>
    <t xml:space="preserve"> $             107.613,00 </t>
  </si>
  <si>
    <t xml:space="preserve"> $          22.598.730,00 </t>
  </si>
  <si>
    <t>Lavado e impermeabilizado del ladrillo con hidrófugo. Incluye trabajo en alturas (contempla andamios, kit completo cuerpo entero de trabajo, seguridad en alturas y señalización).</t>
  </si>
  <si>
    <t xml:space="preserve"> $               14.284,00 </t>
  </si>
  <si>
    <t xml:space="preserve"> $          11.712.880,00 </t>
  </si>
  <si>
    <t xml:space="preserve"> $        175.536.050,00 </t>
  </si>
  <si>
    <t>INSTALACIÓN DE PUNTO  DE AGUA FRIA  1/2" PVC -P  sanitarios, lavamanos, lavaplatos, poceta de aseo, orinal de llave, lavadero, lavadora. Incluye tubería (Promedio 1,10 m), cámara de aire PVC-P  y accesorios de instalación.</t>
  </si>
  <si>
    <t xml:space="preserve"> $               29.203,00 </t>
  </si>
  <si>
    <t xml:space="preserve"> $                700.872,00 </t>
  </si>
  <si>
    <t>INSTALACIÓN DE PUNTO DE AGUA FRIA  1/2" PVC -P  duchas. Incluye tubería PVC-P promedio 1,10 m, cámara de aire PVC-P  y accesorios.</t>
  </si>
  <si>
    <t xml:space="preserve"> $               30.126,00 </t>
  </si>
  <si>
    <t xml:space="preserve"> $                  90.378,00 </t>
  </si>
  <si>
    <t>INSTALACIÓN DE PUNTO DE AGUA FRIA  1/2" PVC -P calentador. Incluye tubería (Promedio 1,30 m),  cámara de aire PVC-P y accesorios.</t>
  </si>
  <si>
    <t xml:space="preserve"> $               30.982,00 </t>
  </si>
  <si>
    <t xml:space="preserve"> $                  30.982,00 </t>
  </si>
  <si>
    <t>INSTALACIÓN DE PUNTO DE AGUA FRIA  3/4" PVC -P calentador. Incluye tubería (Promedio 1,30 m),  cámara de aire PVC-P y accesorios.</t>
  </si>
  <si>
    <t xml:space="preserve"> $               33.710,00 </t>
  </si>
  <si>
    <t xml:space="preserve"> $                  33.710,00 </t>
  </si>
  <si>
    <t>SUMINISTRO E INSTALACIÓN DE TUBERIA PVC-P  RDE 9 1/2" Agua fría (Red de suministro Descolgada). Incluye accesorios y abrazaderas.</t>
  </si>
  <si>
    <t xml:space="preserve"> $                  8.981,00 </t>
  </si>
  <si>
    <t xml:space="preserve"> $                484.974,00 </t>
  </si>
  <si>
    <t>SUMINISTRO E INSTALACIÓN DE TUBERIA PVC-P  RDE 11 3/4" Agua fría Red de suministro Descolgada). Incluye accesorios y abrazaderas.</t>
  </si>
  <si>
    <t xml:space="preserve"> $               11.723,00 </t>
  </si>
  <si>
    <t xml:space="preserve"> $                492.366,00 </t>
  </si>
  <si>
    <t>SUMINISTRO E INSTALACIÓN DE TUBERIA PVC-P  RDE 13.5 1" Agua fría Red de suministro Descolgada). Incluye accesorios y abrazaderas.</t>
  </si>
  <si>
    <t xml:space="preserve"> $               13.572,00 </t>
  </si>
  <si>
    <t xml:space="preserve"> $                814.320,00 </t>
  </si>
  <si>
    <t>SUMINISTRO E INSTALACIÓN DE TUBERIA PVC-P  RDE 21 1 1/4" Agua fría Red de suministro Descolgada). Incluye accesorios y abrazaderas.</t>
  </si>
  <si>
    <t xml:space="preserve"> $               17.175,00 </t>
  </si>
  <si>
    <t xml:space="preserve"> $                137.400,00 </t>
  </si>
  <si>
    <t>SUMINISTRO E INSTALACIÓN DE TUBERIA PVC-P  RDE 11 3/4" Agua fría (Red de suministro). Incluye accesorios, excavación manual, relleno inicial en base granular B-200 o arena.</t>
  </si>
  <si>
    <t xml:space="preserve"> $               18.277,00 </t>
  </si>
  <si>
    <t xml:space="preserve"> $            2.120.132,00 </t>
  </si>
  <si>
    <t>SUMINISTRO E INSTALACIÓN DE COLUMNA TUBERIA PVC-P  RDE 11 3/4" Agua fría (Red de suministro). Incluye accesorios y abrazaderas.</t>
  </si>
  <si>
    <t xml:space="preserve"> $               11.911,00 </t>
  </si>
  <si>
    <t xml:space="preserve"> $                142.932,00 </t>
  </si>
  <si>
    <t>SUMINISTRO E INSTALACIÓN DE COLUMNA TUBERIA PVC-P  RDE 21 1" Agua fría (Red de suministro). Incluye accesorios y abrazaderas.</t>
  </si>
  <si>
    <t xml:space="preserve"> $               14.321,00 </t>
  </si>
  <si>
    <t xml:space="preserve"> $                171.852,00 </t>
  </si>
  <si>
    <t>SUMINISTRO E INSTALACIÓN DE COLUMNA TUBERIA PVC-P  RDE 21 1 1/4" Agua fría (Red de suministro). Incluye y abrazaderas.</t>
  </si>
  <si>
    <t xml:space="preserve"> $               17.173,00 </t>
  </si>
  <si>
    <t xml:space="preserve"> $                103.038,00 </t>
  </si>
  <si>
    <t>INSTALACIÓN DE PUNTO  AGUA CALIENTE  1/2" CPVC,  ducha. Incluye tubería (Promedio 2,10 m) cámara de aire CPVC y accesorios.</t>
  </si>
  <si>
    <t xml:space="preserve"> $               39.878,00 </t>
  </si>
  <si>
    <t xml:space="preserve"> $                119.634,00 </t>
  </si>
  <si>
    <t>INSTALACIÓN DE PUNTO  AGUA CALIENTE  1/2" CPVC calentador. Incluye tubería (Promedio 1,30 m) y accesorios.</t>
  </si>
  <si>
    <t xml:space="preserve"> $               34.467,00 </t>
  </si>
  <si>
    <t xml:space="preserve"> $                  34.467,00 </t>
  </si>
  <si>
    <t>INSTALACIÓN DE PUNTO  AGUA CALIENTE  3/4" CPVC calentador. Incluye tubería (Promedio 1,30 m) y accesorios.</t>
  </si>
  <si>
    <t xml:space="preserve"> $               45.745,00 </t>
  </si>
  <si>
    <t xml:space="preserve"> $                  45.745,00 </t>
  </si>
  <si>
    <t>SUMINISTRO E INSTALACIÓN DE TUBERIA CPVC 1/2" Agua CALIENTE (Red de suministro). Incluye accesorios y abrazaderas.</t>
  </si>
  <si>
    <t xml:space="preserve"> $               12.979,00 </t>
  </si>
  <si>
    <t xml:space="preserve"> $                129.790,00 </t>
  </si>
  <si>
    <t>SUMINISTRO E INSTALACIÓN DE TUBERIA CPVC 3/4" Agua CALIENTE (Red de suministro). Incluye accesorios y abrazaderas.</t>
  </si>
  <si>
    <t xml:space="preserve"> $               17.748,00 </t>
  </si>
  <si>
    <t xml:space="preserve"> $                  35.496,00 </t>
  </si>
  <si>
    <t>SUMINISTRO E INSTALACIÓN DE REGISTRO Red White o similar de 1/2". Incluye accesorios, universal, caja de registro 15*15 cm en ladrillo tolete y tapa plástica de registro 15*15 cm.</t>
  </si>
  <si>
    <t xml:space="preserve"> $             144.504,00 </t>
  </si>
  <si>
    <t xml:space="preserve"> $                578.016,00 </t>
  </si>
  <si>
    <t>SUMINISTRO E INSTALACIÓN DE REGISTRO Red White o similar de 3/4". Incluye accesorios, universal, caja de registro 15*15 cm en ladrillo tolete y tapa plástica de registro 15*15 cm.</t>
  </si>
  <si>
    <t xml:space="preserve"> $             175.508,00 </t>
  </si>
  <si>
    <t xml:space="preserve"> $                351.016,00 </t>
  </si>
  <si>
    <t>SUMINISTRO E INSTALACIÓN DE REGISTRO Red White o similar de 3/4". Incluye accesorios (adaptadores), universal y demás elementos necesarios para su correcta instalación.</t>
  </si>
  <si>
    <t xml:space="preserve"> $               86.868,00 </t>
  </si>
  <si>
    <t xml:space="preserve"> $                434.340,00 </t>
  </si>
  <si>
    <t>SUMINISTRO E INSTALACIÓN DE REGISTRO Cortina  Red White o similar de 1". Incluye accesorios (adaptadores), universal y demás elementos necesarios para su correcta instalación.</t>
  </si>
  <si>
    <t xml:space="preserve"> $             117.459,00 </t>
  </si>
  <si>
    <t xml:space="preserve"> $                587.295,00 </t>
  </si>
  <si>
    <t>SUMINISTRO E INSTALACIÓN DE REGISTRO Red White o similar de 1 1/4". Incluye accesorios (adaptadores), universal y demás elementos necesarios para su correcta instalación.</t>
  </si>
  <si>
    <t xml:space="preserve"> $             160.974,00 </t>
  </si>
  <si>
    <t xml:space="preserve"> $            1.126.818,00 </t>
  </si>
  <si>
    <t>SUMINISTRO E INSTALACIÓN DE CHEQUE Roscado Red White 3/4". Incluye universal y demás elementos necesarios para su correcta instalación.</t>
  </si>
  <si>
    <t xml:space="preserve"> $               78.308,00 </t>
  </si>
  <si>
    <t xml:space="preserve"> $                  78.308,00 </t>
  </si>
  <si>
    <t>SUMINISTRO E INSTALACIÓN DE CHEQUE Roscado Red White o similar 1 1/4". Incluye universal y demás elementos necesarios para su correcta instalación.</t>
  </si>
  <si>
    <t xml:space="preserve"> $             158.418,00 </t>
  </si>
  <si>
    <t xml:space="preserve"> $                475.254,00 </t>
  </si>
  <si>
    <t>SUMINISTRO E INSTALACIÓN DE Válvula de Alivio para Agua TIPO HNVA de 1 ". Incluye accesorios.</t>
  </si>
  <si>
    <t xml:space="preserve"> $             291.051,00 </t>
  </si>
  <si>
    <t xml:space="preserve"> $                291.051,00 </t>
  </si>
  <si>
    <t>SUMINISTRO E INSTALACIÓN DE VALVULA DE PIE CON COLADERA  1 1/4". Incluye universal y demás elementos necesarios para su correcta instalación.</t>
  </si>
  <si>
    <t xml:space="preserve"> $             114.113,00 </t>
  </si>
  <si>
    <t xml:space="preserve"> $                228.226,00 </t>
  </si>
  <si>
    <t>CONEXION A RED HIDRAULICA PVC-P  2". Incluye collarín y válvula de corte 3/4".</t>
  </si>
  <si>
    <t xml:space="preserve"> $             197.885,00 </t>
  </si>
  <si>
    <t xml:space="preserve"> $                197.885,00 </t>
  </si>
  <si>
    <t>SUMINISTRO E INSTALACION TANQUE AGUA POTABLE PLASTICO capacidad  2.000 litros. Incluye: Válvula flotadora de 3/4" cobre, tapa, accesorios y manguera flexible. A todo costo.</t>
  </si>
  <si>
    <t xml:space="preserve"> $             625.973,00 </t>
  </si>
  <si>
    <t xml:space="preserve"> $            1.251.946,00 </t>
  </si>
  <si>
    <t>Suministro, instalación y puesta en funcionamiento de  calentador de agua eléctrico de paso 7kw/h, 10 litros/m Synergy o similar. Incluye cheque, válvulas y demás accesorios de conexión.</t>
  </si>
  <si>
    <t xml:space="preserve"> $             913.266,00 </t>
  </si>
  <si>
    <t xml:space="preserve"> $            1.826.532,00 </t>
  </si>
  <si>
    <t>Suministro, instalación y puesta en funcionamiento de SISTEMA HIDRAULICO DE PRESION PREENSAMBLADO. Incluye 2 bombas de 2.0 HP caudal de 24 gpm c/u,  CDT: 44 m.c.a, NPSH disponible: 3,33 m.c.a, rango de presión de 60 - 80, Tanque de 100 litros, tablero de control  y accesorios conexión a sistema hidráulico y eléctrico, así como todos los accesorios, manómetros, registros, cheques, válvulas, flauta de descarga y la tubería (contempla roscado)  necesarios  para su correcta instalación en el cuarto de bombas. A todo costo.</t>
  </si>
  <si>
    <t xml:space="preserve"> $        11.142.263,00 </t>
  </si>
  <si>
    <t xml:space="preserve"> $          11.142.263,00 </t>
  </si>
  <si>
    <t>SUMINISTRO E INSTALACIÓN DE SALIDA  DESAGÜE PVC   2"  Aparatos sanitarios y desagües. Incluye tubería (Promedio 1,00 m) y accesorios de instalación.</t>
  </si>
  <si>
    <t xml:space="preserve"> $               47.901,00 </t>
  </si>
  <si>
    <t xml:space="preserve"> $                622.713,00 </t>
  </si>
  <si>
    <t>Suministro e instalación de rejilla aluminio  4" x 3" con sosco tradicional.</t>
  </si>
  <si>
    <t xml:space="preserve"> $               15.539,00 </t>
  </si>
  <si>
    <t xml:space="preserve"> $                233.085,00 </t>
  </si>
  <si>
    <t>SUMINISTRO E INSTALACIÓN DE SALIDA DESAGÜE PVC-S   3" SIFONES. Incluye tubería (Promedio 0,60 m) accesorios, sifón, y codo 45°.</t>
  </si>
  <si>
    <t xml:space="preserve"> $               61.859,00 </t>
  </si>
  <si>
    <t xml:space="preserve"> $                927.885,00 </t>
  </si>
  <si>
    <t>SUMINISTRO E INSTALACIÓN DE SALIDA DESAGÜE PVC-S   4". Sanitarios. Incluye tubería (Promedio 0,60 m), accesorios, yee y codo 90°.</t>
  </si>
  <si>
    <t xml:space="preserve"> $               93.800,00 </t>
  </si>
  <si>
    <t xml:space="preserve"> $                656.600,00 </t>
  </si>
  <si>
    <t xml:space="preserve"> $                345.440,00 </t>
  </si>
  <si>
    <t xml:space="preserve"> $            2.013.480,00 </t>
  </si>
  <si>
    <t xml:space="preserve"> $            1.039.480,00 </t>
  </si>
  <si>
    <t xml:space="preserve"> $                110.124,00 </t>
  </si>
  <si>
    <t xml:space="preserve"> $                349.640,00 </t>
  </si>
  <si>
    <t xml:space="preserve"> $            1.277.332,00 </t>
  </si>
  <si>
    <t>SUMINISTRO E INSTALACIÓN DE TUBERIA BAJANTE AGUAS NEGRAS PVC-S 3". Incluye Junta de expansión, abrazaderas de soporte y accesorios.</t>
  </si>
  <si>
    <t xml:space="preserve"> $                539.604,00 </t>
  </si>
  <si>
    <t xml:space="preserve"> $                683.940,00 </t>
  </si>
  <si>
    <t>SUMINISTRO E INSTALACIÓN DE TUBERIA ALCANTARILLADO 110 mm (4") Tipo Novafort o similar. Incluye relleno inicial, relleno lateral y relleno final con base granular fina, así como la compactación, accesorios de conexión y cinta de demarcación, según norma técnica ASTM 2321. AN.</t>
  </si>
  <si>
    <t xml:space="preserve"> $               47.438,00 </t>
  </si>
  <si>
    <t xml:space="preserve"> $            1.328.264,00 </t>
  </si>
  <si>
    <t>SUMINISTRO E INSTALACIÓN DE TUBERIA PVC-L  2" (Ventilación). Incluye accesorios y abrazaderas de fijación.</t>
  </si>
  <si>
    <t xml:space="preserve"> $               18.059,00 </t>
  </si>
  <si>
    <t xml:space="preserve"> $                469.534,00 </t>
  </si>
  <si>
    <t>SUMINISTRO E INSTALACIÓN DE TUBERIA PVC-L  3" (Ventilación). Incluye accesorios y abrazaderas de fijación.</t>
  </si>
  <si>
    <t xml:space="preserve"> $               22.316,00 </t>
  </si>
  <si>
    <t xml:space="preserve"> $                312.424,00 </t>
  </si>
  <si>
    <t>SUMINISTRO E INSTALACIÓN DE TUBERIA PVC-L  4" (Ventilación). Incluye accesorios y abrazaderas de fijación.</t>
  </si>
  <si>
    <t xml:space="preserve"> $               32.269,00 </t>
  </si>
  <si>
    <t xml:space="preserve"> $                258.152,00 </t>
  </si>
  <si>
    <t xml:space="preserve"> $                178.644,00 </t>
  </si>
  <si>
    <t xml:space="preserve"> $             196.802,00 </t>
  </si>
  <si>
    <t xml:space="preserve"> $                196.802,00 </t>
  </si>
  <si>
    <t xml:space="preserve"> $             457.017,00 </t>
  </si>
  <si>
    <t xml:space="preserve"> $            1.371.051,00 </t>
  </si>
  <si>
    <t xml:space="preserve"> $             528.007,00 </t>
  </si>
  <si>
    <t xml:space="preserve"> $            2.112.028,00 </t>
  </si>
  <si>
    <t xml:space="preserve">PUNTO DESAGUE PVC-S   4" Aguas lluvias. Incluye tubería, (Promedio 0,60 m), accesorios, sifón, yee, codo y abrazaderas. </t>
  </si>
  <si>
    <t xml:space="preserve"> $               93.641,00 </t>
  </si>
  <si>
    <t xml:space="preserve"> $                  93.641,00 </t>
  </si>
  <si>
    <t>Suministro e instalación de Tubería Aguas lluvias PVC-S 4". Incluye accesorios y abrazaderas.</t>
  </si>
  <si>
    <t xml:space="preserve"> $            2.705.472,00 </t>
  </si>
  <si>
    <t>Suministro e instalación de Bajante Aguas lluvias PVC-S 4" Incluye accesorios (codo y unión) y soportes de fijación a muro.</t>
  </si>
  <si>
    <t xml:space="preserve"> $               38.948,00 </t>
  </si>
  <si>
    <t xml:space="preserve"> $            2.258.984,00 </t>
  </si>
  <si>
    <t xml:space="preserve"> $                162.560,00 </t>
  </si>
  <si>
    <t>SUMINISTRO E INSTALACIÓN DE TUBERIA ALCANTARILLADO 110 mm (4") Tipo Novafort o similar. Incluye relleno inicial, relleno lateral y relleno final con base granular fina, así como la compactación, accesorios de conexión y cinta de demarcación, según norma técnica ASTM 2321. ALL.</t>
  </si>
  <si>
    <t xml:space="preserve"> $            2.277.024,00 </t>
  </si>
  <si>
    <t>TUBERIA ALCANTARILLADO 160 mm (6") Tipo Novafort o similar. Incluye relleno inicial, relleno lateral y relleno final con base granular fina, así como la compactación, accesorios de conexión y cinta de demarcación, según norma técnica ASTM 2321. ALL.</t>
  </si>
  <si>
    <t xml:space="preserve"> $                576.584,00 </t>
  </si>
  <si>
    <t>CARCAMO  CONCRETO 3.000 psi Ancho=0.45 m.  H=0.50 m con rejilla en ángulo de 2"x2*3/16" y platinas 2" x 3/16" C/60mm y contramarco en ángulo 2 x 3/16". Incluye acero de refuerzo, excavación y base granular B-200.</t>
  </si>
  <si>
    <t xml:space="preserve"> $             304.963,00 </t>
  </si>
  <si>
    <t xml:space="preserve"> $            3.049.630,00 </t>
  </si>
  <si>
    <t>Diseño, suministro e instalación de Sistema de protección de incendios a base de agua nebulizada (A todo costo). Incluye materiales, equipos de instalación y pruebas, tanque, mano de obra especializada, trabajo y seguridad en alturas, certificaciones según normatividad vigente, gabinetes contraincendio, planos de diseño y planos record, manual de operación del sistema, capacitación al personal de mantenimiento y todos los elementos necesarios para la correcta instalación y funcionamiento.</t>
  </si>
  <si>
    <t xml:space="preserve"> $     519.111.811,00 </t>
  </si>
  <si>
    <t xml:space="preserve"> $        519.111.811,00 </t>
  </si>
  <si>
    <t>Mantenimiento preventivo trimestral, durante un año del sistema de red contraincendio. Incluye revisión general, ajustes, limpieza y demás actividades necesarias para mantener el adecuado funcionamiento.</t>
  </si>
  <si>
    <t>año</t>
  </si>
  <si>
    <t xml:space="preserve"> $        12.000.000,00 </t>
  </si>
  <si>
    <t xml:space="preserve"> $          12.000.000,00 </t>
  </si>
  <si>
    <t>RED NEUMÁTICA</t>
  </si>
  <si>
    <t>Diseño, suministro e instalación de Red Neumática para la conducción de aire comprimido. Sistema modular de perfilería redonda en aluminio anodizado de diámetro 25 y 12 mm. Incluye: tubería, accesorios, soportes, conexiones, puntos de salida, diseño y certificación según Norma NTC 5359, montaje, instalación, trabajo y seguridad en alturas, señalización, pruebas  y todos los elementos y equipos necesarios para su correcto diseño y funcionamiento. Partiendo de la ubicación del compresor en el primer piso, subiendo por ducto de ventilación, realizando anillo cerrado en segundo y tercer piso dejando los siguientes puntos: (piso 2: 2 puntos y piso 3: 8 puntos de consumo). A todo costo.</t>
  </si>
  <si>
    <t xml:space="preserve"> $        13.685.000,00 </t>
  </si>
  <si>
    <t xml:space="preserve"> $          13.685.000,00 </t>
  </si>
  <si>
    <t>TOTAL INSTALACIONES HIDRAULICAS</t>
  </si>
  <si>
    <t xml:space="preserve"> $        595.203.966,00 </t>
  </si>
  <si>
    <t>INSTALACIONES ELÉCTRICAS</t>
  </si>
  <si>
    <t>Suministro e instalación de Salida para toma monofásica doble tipo GFCI, en tubo EMT 3/4", 3 m promedio con cable de cobre 2No12 + 1No12 desnudo. Incluye toma GFCI, soportes, cajas y accesorios necesarios para completar la salida.</t>
  </si>
  <si>
    <t xml:space="preserve"> $               94.663,00 </t>
  </si>
  <si>
    <t xml:space="preserve"> $                851.967,00 </t>
  </si>
  <si>
    <t>Suministro e instalación de Salida para toma bifásica en tubo EMT 3/4", longitud 20 m,  con cable de cobre 2No12 + 1No12 desnudo. Incluye toma 2P+T, soportes, cajas y accesorios necesarios para completar la salida.</t>
  </si>
  <si>
    <t xml:space="preserve"> $             277.954,00 </t>
  </si>
  <si>
    <t xml:space="preserve"> $                277.954,00 </t>
  </si>
  <si>
    <t xml:space="preserve">Suministro e instalación de Salida para extractor en tubería EMT 3/4", 7 m promedio con cable de cobre 2No12 + 1No12 desnudo. Incluye soportes, cajas y accesorios necesarios para completar la salida. </t>
  </si>
  <si>
    <t xml:space="preserve"> $             114.862,00 </t>
  </si>
  <si>
    <t xml:space="preserve"> $            1.378.344,00 </t>
  </si>
  <si>
    <t xml:space="preserve">Suministro e instalación de Salida para interruptor de iluminación en tubo EMT de 3/4", 7 m promedio con conductores de cobre 2No12 + 1No12 desnudo. Incluye  aparato, soportes, cajas y accesorios necesarios para completar la salida. </t>
  </si>
  <si>
    <t xml:space="preserve"> $               97.827,00 </t>
  </si>
  <si>
    <t xml:space="preserve"> $            3.326.118,00 </t>
  </si>
  <si>
    <t>Suministro e instalación de Salida para iluminación en tubo conduit EMT de 3/4", 4 m promedio con cable de cobre 2No12 + 1No12 desnudo. Incluye soportes, cajas y accesorios necesarios para completar la salida.</t>
  </si>
  <si>
    <t xml:space="preserve"> $               63.119,00 </t>
  </si>
  <si>
    <t xml:space="preserve"> $          11.613.896,00 </t>
  </si>
  <si>
    <t xml:space="preserve"> $             116.202,00 </t>
  </si>
  <si>
    <t xml:space="preserve"> $            1.743.030,00 </t>
  </si>
  <si>
    <t>Suministro e instalación de toma industrial de sobreponer 3P+N+T 208/120V - 63A IP66. Incluye clavija, calidad Ref. Tempra - Legrand o de especificación igual o superior.</t>
  </si>
  <si>
    <t xml:space="preserve"> $             383.808,00 </t>
  </si>
  <si>
    <t xml:space="preserve"> $                767.616,00 </t>
  </si>
  <si>
    <t>Suministro e instalación de toma industrial de sobreponer 3P+N+T 208/120V - 32A IP44. Incluye clavija, calidad Ref. Tempra - Legrand o de especificación igual o superior.</t>
  </si>
  <si>
    <t xml:space="preserve"> $               89.878,00 </t>
  </si>
  <si>
    <t xml:space="preserve"> $                898.780,00 </t>
  </si>
  <si>
    <t>Suministro e instalación de Gabinete multitoma 30x25x15 cm. Fabricado en lámina cold rolled cal 16-18. Incluye interruptor DIN 3x30A y 3 tomacorrientes (1F,2F y 3F, sobre tapa frontal). Ver detalle en diseño.</t>
  </si>
  <si>
    <t xml:space="preserve"> $             263.387,00 </t>
  </si>
  <si>
    <t xml:space="preserve"> $            2.370.483,00 </t>
  </si>
  <si>
    <t>Suministro e instalación de bandeja tipo malla. Dimensiones 54 x 300 mm, incluye accesorios de fijación, uniones, cambios de dirección como curvas verticales y horizontales, codos, tees y reducciones, conductor de puesta a tierra 6 AWG cobre desnudo y demás elementos para la correcta ejecución de la actividad.</t>
  </si>
  <si>
    <t xml:space="preserve"> $               38.311,00 </t>
  </si>
  <si>
    <t xml:space="preserve"> $            2.681.770,00 </t>
  </si>
  <si>
    <t>Suministro e instalación de bandeja tipo malla. Dimensiones 54 x 200 mm, incluye accesorios de fijación, uniones, cambios de dirección como curvas verticales y horizontales, codos, tees y reducciones, conductor de puesta a tierra 6 AWG cobre desnudo y demás elementos para la correcta ejecución de la actividad.</t>
  </si>
  <si>
    <t xml:space="preserve"> $               35.336,00 </t>
  </si>
  <si>
    <t xml:space="preserve"> $                706.720,00 </t>
  </si>
  <si>
    <t xml:space="preserve"> $                                -   </t>
  </si>
  <si>
    <t>Suministro e instalación de tablero de 42 circuitos 3F5H, con puerta y espacio para totalizador.</t>
  </si>
  <si>
    <t xml:space="preserve"> $             493.956,00 </t>
  </si>
  <si>
    <t xml:space="preserve"> $                493.956,00 </t>
  </si>
  <si>
    <t>Suministro e instalación de tablero de 24 circuitos 3F5H, con puerta y espacio para totalizador.</t>
  </si>
  <si>
    <t xml:space="preserve"> $             355.506,00 </t>
  </si>
  <si>
    <t xml:space="preserve"> $                355.506,00 </t>
  </si>
  <si>
    <t xml:space="preserve">Suministro e instalación de tablero de 18 circuitos 3F5H, con puerta. </t>
  </si>
  <si>
    <t xml:space="preserve"> $             314.856,00 </t>
  </si>
  <si>
    <t xml:space="preserve"> $                314.856,00 </t>
  </si>
  <si>
    <t>Suministro e instalación de tablero de 12 circuitos 3F5H, con puerta y espacio para totalizador.</t>
  </si>
  <si>
    <t xml:space="preserve"> $             255.506,00 </t>
  </si>
  <si>
    <t xml:space="preserve"> $                255.506,00 </t>
  </si>
  <si>
    <t>INTERRUPTORES ENCHUFABLES</t>
  </si>
  <si>
    <t xml:space="preserve">Suministro e instalación interruptor enchufable 1x20A-120V-10kA. </t>
  </si>
  <si>
    <t xml:space="preserve"> $               11.452,00 </t>
  </si>
  <si>
    <t xml:space="preserve"> $                217.588,00 </t>
  </si>
  <si>
    <t xml:space="preserve">Suministro e instalación interruptor enchufable 2x20A-240V-10kA. </t>
  </si>
  <si>
    <t xml:space="preserve"> $               22.638,00 </t>
  </si>
  <si>
    <t xml:space="preserve"> $                  22.638,00 </t>
  </si>
  <si>
    <t xml:space="preserve">Suministro e instalación interruptor enchufable 3x30A-240V - 10kA. </t>
  </si>
  <si>
    <t xml:space="preserve"> $               68.388,00 </t>
  </si>
  <si>
    <t xml:space="preserve"> $            1.230.984,00 </t>
  </si>
  <si>
    <t>Suministro e instalación interruptor enchufable  3x40A  240V - 10kA</t>
  </si>
  <si>
    <t xml:space="preserve"> $             113.388,00 </t>
  </si>
  <si>
    <t xml:space="preserve"> $                113.388,00 </t>
  </si>
  <si>
    <t>5,4,5</t>
  </si>
  <si>
    <t>Suministro e instalación interruptor enchufable  3x50A 240V - 10kA</t>
  </si>
  <si>
    <t>5,4,6</t>
  </si>
  <si>
    <t>Suministro e instalación de tablero industrial. Incluye barrajes y bandejas, según diagrama unifilar.</t>
  </si>
  <si>
    <t xml:space="preserve"> $          4.112.358,00 </t>
  </si>
  <si>
    <t xml:space="preserve"> $          12.337.074,00 </t>
  </si>
  <si>
    <t>5,4,7</t>
  </si>
  <si>
    <t xml:space="preserve">Elaboración de análisis de calidad de energía, dimensionamiento, suministro e instalación de solución completa de filtros de armonicos. Incluye conexión de analizador de redes, informe antes y despues de la instalación del filtro, instalación de todos los componentes necesarios para su funcionamiento. </t>
  </si>
  <si>
    <t xml:space="preserve"> $        73.825.058,00 </t>
  </si>
  <si>
    <t xml:space="preserve"> $          73.825.058,00 </t>
  </si>
  <si>
    <t>5,4,8</t>
  </si>
  <si>
    <t>Suministro e instalación de monitor parámetros eléctricos 3F-5H-208/120V: Mide tensión, corriente, energía, demanda y factor de potencia. Compatible con protocolos de comunicación Modbus y EtherNet, de marca reconocida y homologada por el CIDET.</t>
  </si>
  <si>
    <t xml:space="preserve"> $             930.810,00 </t>
  </si>
  <si>
    <t xml:space="preserve"> $                930.810,00 </t>
  </si>
  <si>
    <t>INTERRUPTORES INDUSTRIALES</t>
  </si>
  <si>
    <t>Suministro e instalación interruptor trifásico industrial en caja moldeada con unidad de disparo termo magnética fija 30 A, 10 kA - 208V.</t>
  </si>
  <si>
    <t xml:space="preserve"> $             131.921,00 </t>
  </si>
  <si>
    <t xml:space="preserve"> $                527.684,00 </t>
  </si>
  <si>
    <t>Suministro e instalación interruptor trifásico industrial en caja moldeada con unidad de disparo termo magnética fija 30 A, 10 kA - diferencial 30mA - 208V.</t>
  </si>
  <si>
    <t xml:space="preserve"> $             160.251,00 </t>
  </si>
  <si>
    <t xml:space="preserve"> $                160.251,00 </t>
  </si>
  <si>
    <t>Suministro e instalación interruptor trifásico industrial en caja moldeada con unidad de disparo termo magnética fija  50 A, 10 kA -208V.</t>
  </si>
  <si>
    <t xml:space="preserve"> $             140.521,00 </t>
  </si>
  <si>
    <t xml:space="preserve"> $                421.563,00 </t>
  </si>
  <si>
    <t xml:space="preserve">Suministro e instalación interruptor trifásico industrial en caja moldeada con unidad de disparo termo magnética fija  80 A, 10 kA diferencial 30mA - 208V. </t>
  </si>
  <si>
    <t xml:space="preserve"> $             236.871,00 </t>
  </si>
  <si>
    <t xml:space="preserve"> $                236.871,00 </t>
  </si>
  <si>
    <t>Suministro e instalación interruptor trifásico industrial en caja moldeada con unidad de disparo termo magnética fija 100 A, 10 kA - 208V.</t>
  </si>
  <si>
    <t xml:space="preserve"> $             146.021,00 </t>
  </si>
  <si>
    <t xml:space="preserve"> $                292.042,00 </t>
  </si>
  <si>
    <t xml:space="preserve">Suministro e instalación interruptor trifásico industrial en caja moldeada con unidad de disparo termo magnética fija 150 A, 10 kA - 208V. </t>
  </si>
  <si>
    <t xml:space="preserve"> $             349.221,00 </t>
  </si>
  <si>
    <t xml:space="preserve"> $                698.442,00 </t>
  </si>
  <si>
    <t>Suministro e instalación interruptor trifásico industrial en caja moldeada con unidad de disparo termo magnética fija 200 A, 10 kA - 208V.</t>
  </si>
  <si>
    <t xml:space="preserve"> $             355.771,00 </t>
  </si>
  <si>
    <t xml:space="preserve"> $                711.542,00 </t>
  </si>
  <si>
    <t>Suministro e instalación interruptor trifásico industrial en caja moldeada con unidad de disparo termo magnética fija 450 A, 10 kA - 208V.</t>
  </si>
  <si>
    <t xml:space="preserve"> $             943.581,00 </t>
  </si>
  <si>
    <t xml:space="preserve"> $                943.581,00 </t>
  </si>
  <si>
    <t>5,5,9</t>
  </si>
  <si>
    <t>Suministro e instalación interruptor trifásico industrial en caja moldeada con unidad de disparo termo magnética fija 450 A, 10 KA Diferencial 30mA - 208V</t>
  </si>
  <si>
    <t xml:space="preserve"> $          1.393.401,00 </t>
  </si>
  <si>
    <t xml:space="preserve"> $            1.393.401,00 </t>
  </si>
  <si>
    <t>5,5,10</t>
  </si>
  <si>
    <t>Suministro e instalación interruptor trifásico industrial en caja moldeada con unidad de disparo termo magnética fija  600 A, 10 kA - 208V.</t>
  </si>
  <si>
    <t xml:space="preserve"> $          1.442.396,00 </t>
  </si>
  <si>
    <t xml:space="preserve"> $            1.442.396,00 </t>
  </si>
  <si>
    <t>5,5,11</t>
  </si>
  <si>
    <t>Suministro e instalación interruptor trifásico industrial en caja moldeada con unidad de disparo termo magnética fija 1600 A, 10 kA - 208V .</t>
  </si>
  <si>
    <t xml:space="preserve"> $        16.286.671,00 </t>
  </si>
  <si>
    <t xml:space="preserve"> $          48.860.013,00 </t>
  </si>
  <si>
    <t>5,5,12</t>
  </si>
  <si>
    <t>Suministro y montaje de caja metálica para instalación de automático industrial. Medidas: 20 x 25 x 10 cm.</t>
  </si>
  <si>
    <t xml:space="preserve"> $               76.910,00 </t>
  </si>
  <si>
    <t xml:space="preserve"> $                230.730,00 </t>
  </si>
  <si>
    <t>5,5,13</t>
  </si>
  <si>
    <t>Suministro, montaje, anclaje y conexión de grupo de medida semidirecta norma AE319. Incluye barrajes, protecciones, equipo de medida, transformadores de corriente, bandejas, borneras de prueba, bornas, terminales y demás accesorios. Ver especificaciones y diagrama unifilar.</t>
  </si>
  <si>
    <t xml:space="preserve"> $          2.717.345,00 </t>
  </si>
  <si>
    <t xml:space="preserve"> $            8.152.035,00 </t>
  </si>
  <si>
    <t>5,5,14</t>
  </si>
  <si>
    <t>Suministro, montaje y conexión de TVSS TIPO 2. 208/120V trifásico. Según diagrama unifilar.</t>
  </si>
  <si>
    <t xml:space="preserve"> $          2.774.276,00 </t>
  </si>
  <si>
    <t xml:space="preserve"> $            2.774.276,00 </t>
  </si>
  <si>
    <t>Suministro, montaje y conexión de luminaria tipo tortuga  para bombilla  LED 10W - vidrio difusor, para sobreponer, accesorios de fijación y conexión.</t>
  </si>
  <si>
    <t xml:space="preserve"> $                  46.721,00 </t>
  </si>
  <si>
    <t>Suministro, montaje y conexión de lámpara LED de emergencia 10W-120. Incluye toma doble polo a tierra y accesorios de conexión. Autonomía 90 minutos.</t>
  </si>
  <si>
    <t xml:space="preserve"> $            1.326.996,00 </t>
  </si>
  <si>
    <t>Suministro, montaje y conexión de LUMINARIA TIPO PANEL LED REDONDO DE SOBREPONER 22W Voltaje: 120V, 2100 lumen, Color: Blanco, Temp de color: Blanco 6000K Vida útil: 30.000 Horas, IP43 con material aluminio anodizado y acrílico PMMA. Incluye  accesorios de fijación y conexión.</t>
  </si>
  <si>
    <t xml:space="preserve"> $               63.937,00 </t>
  </si>
  <si>
    <t xml:space="preserve"> $            2.429.606,00 </t>
  </si>
  <si>
    <t>Suministro, montaje y conexión de LUMINARIA TIPO PANEL LED REDONDO DE SOBREPONER 18W Voltaje: 120V, 1200 lumen, Color: Blanco, Temp de color: Blanco 6000K Vida útil: 30.000 Horas, IP43 con material aluminio anodizado y acrílico PMMA. Incluye  accesorios de fijación y conexión.</t>
  </si>
  <si>
    <t xml:space="preserve"> $               47.791,00 </t>
  </si>
  <si>
    <t xml:space="preserve"> $                908.029,00 </t>
  </si>
  <si>
    <t>Suministro, montaje y conexión de LUMINARIA HERMETICA LED 75W Voltaje: 120V,  5800lumen, Temp de color: Blanco 6000K Vida útil: 30.000 Horas, IP65, difusor en policarbonato, herrajes de montaje en acero inoxidable. Incluye  accesorios de fijación y conexión.</t>
  </si>
  <si>
    <t xml:space="preserve"> $             100.627,00 </t>
  </si>
  <si>
    <t xml:space="preserve"> $            9.458.938,00 </t>
  </si>
  <si>
    <t>Suministro e instalación de balasto batería para luminaria LED, autonomía 90 minutos, 120V.</t>
  </si>
  <si>
    <t xml:space="preserve"> $             310.877,00 </t>
  </si>
  <si>
    <t xml:space="preserve"> $            4.352.278,00 </t>
  </si>
  <si>
    <t>Suministro e instalación de acometida 1F3H Cu THHN/THWN en cable 12 AWG + 12 AWG (N) + desnudo 12 AWG (T). No incluye condulinado.</t>
  </si>
  <si>
    <t xml:space="preserve"> $                  4.450,00 </t>
  </si>
  <si>
    <t xml:space="preserve"> $                311.500,00 </t>
  </si>
  <si>
    <t>Suministro e instalación de acometida 1F3H Cu THHN/THWN en cable 10 AWG + 10 AWG (N) + 10 AWG (T). No incluye condulinado.</t>
  </si>
  <si>
    <t xml:space="preserve"> $                  7.058,00 </t>
  </si>
  <si>
    <t xml:space="preserve"> $            1.002.236,00 </t>
  </si>
  <si>
    <t>Suministro e instalación de acometida 3F5H Cu THHN/THWN en cable 3X10AWG + 10AWG (N) + desnudo 10 AWG. No incluye condulinado.</t>
  </si>
  <si>
    <t xml:space="preserve"> $               11.005,00 </t>
  </si>
  <si>
    <t xml:space="preserve"> $            2.982.355,00 </t>
  </si>
  <si>
    <t>Suministro  y tendido de acometida trifásica en conductores de cobre  3F No. 8 + 1N  No. 8 + 1T No. 10  THWN/ THHN.</t>
  </si>
  <si>
    <t xml:space="preserve"> $               20.091,00 </t>
  </si>
  <si>
    <t xml:space="preserve"> $            1.526.916,00 </t>
  </si>
  <si>
    <t>Suministro  y tendido de acometida trifásica en conductores de cobre  3F No. 6 + 1N  No. 6 + 1T No. 8  THWN/ THHN.</t>
  </si>
  <si>
    <t xml:space="preserve"> $               29.684,00 </t>
  </si>
  <si>
    <t xml:space="preserve"> $            2.226.300,00 </t>
  </si>
  <si>
    <t>Suministro e instalación de tubería conduit 3/4" PVC. Incluye accesorios.</t>
  </si>
  <si>
    <t xml:space="preserve"> $                  8.864,00 </t>
  </si>
  <si>
    <t xml:space="preserve"> $                132.960,00 </t>
  </si>
  <si>
    <t>Suministro e instalación de tubería a la vista conduit 3/4" EMT. Incluye accesorios.</t>
  </si>
  <si>
    <t xml:space="preserve"> $               15.938,00 </t>
  </si>
  <si>
    <t xml:space="preserve"> $            1.514.110,00 </t>
  </si>
  <si>
    <t>Suministro e instalación de tubería conduit 1" EMT. Incluye accesorios.</t>
  </si>
  <si>
    <t xml:space="preserve"> $               19.088,00 </t>
  </si>
  <si>
    <t xml:space="preserve"> $            1.985.152,00 </t>
  </si>
  <si>
    <t>Suministro e instalación de tubería  conduit Ø1 1/2" EMT. Incluye accesorios.</t>
  </si>
  <si>
    <t xml:space="preserve"> $               36.557,00 </t>
  </si>
  <si>
    <t xml:space="preserve"> $                182.785,00 </t>
  </si>
  <si>
    <t>5,7,10</t>
  </si>
  <si>
    <t>Suministro e instalación de tubería conduit  Ø3" EMT. Incluye accesorios.</t>
  </si>
  <si>
    <t xml:space="preserve"> $               55.030,00 </t>
  </si>
  <si>
    <t xml:space="preserve"> $            1.265.690,00 </t>
  </si>
  <si>
    <t>5,7,11</t>
  </si>
  <si>
    <t>Suministro e instalación de tubería  conduit  Ø3" IMC. Incluye accesorios.</t>
  </si>
  <si>
    <t xml:space="preserve"> $               84.684,00 </t>
  </si>
  <si>
    <t xml:space="preserve"> $            5.589.144,00 </t>
  </si>
  <si>
    <t>5,7,12</t>
  </si>
  <si>
    <t xml:space="preserve">Suministro y tendido de acometida trifásica en conductores de cobre aislado 2x(3x4/0 + 4/0 + 2T) AWG THHN/THWN  </t>
  </si>
  <si>
    <t xml:space="preserve"> $             285.233,00 </t>
  </si>
  <si>
    <t xml:space="preserve"> $          24.244.805,00 </t>
  </si>
  <si>
    <t>5,7,13</t>
  </si>
  <si>
    <t>Suministro y tendido de acometida trifásica en conductores de cobre aislado  3F X 4/0+ 1NX4/0+  1TX 2D.</t>
  </si>
  <si>
    <t xml:space="preserve"> $             143.683,00 </t>
  </si>
  <si>
    <t xml:space="preserve"> $            3.304.709,00 </t>
  </si>
  <si>
    <t>5,7,14</t>
  </si>
  <si>
    <t>Suministro y tendido de acometida trifásica en conductores de cobre aislado  THHN/THWN 2x(3x350+350+2T).</t>
  </si>
  <si>
    <t xml:space="preserve"> $             446.227,00 </t>
  </si>
  <si>
    <t xml:space="preserve"> $          11.155.675,00 </t>
  </si>
  <si>
    <t>5,7,15</t>
  </si>
  <si>
    <t>Suministro y tendido de acometida trifásica en conductores de cobre aislado  THHN/THWN 3x(3x350+350+2T).</t>
  </si>
  <si>
    <t xml:space="preserve"> $             663.527,00 </t>
  </si>
  <si>
    <t xml:space="preserve"> $          63.035.065,00 </t>
  </si>
  <si>
    <t>5,7,16</t>
  </si>
  <si>
    <t>Suministro y tendido de acometida 3F5H Cu THHN/THWN en cable 3X2AWG + 2AWG (N) + desnudo 4 AWG. No incluye condulinado.</t>
  </si>
  <si>
    <t xml:space="preserve"> $               49.121,00 </t>
  </si>
  <si>
    <t xml:space="preserve"> $                245.605,00 </t>
  </si>
  <si>
    <t>5,7,17</t>
  </si>
  <si>
    <t>Suministro y tendido de acometida trifásica en conductores de cobre aislado  3F X 1/0+ 1NX1/0+  1TX 2D.</t>
  </si>
  <si>
    <t xml:space="preserve"> $               79.481,00 </t>
  </si>
  <si>
    <t xml:space="preserve"> $            1.271.696,00 </t>
  </si>
  <si>
    <t>5,7,18</t>
  </si>
  <si>
    <t>Suministro y tendido de acometida trifásica en conductores de cobre aislado THHN/THWN 2x(3F X 1/0+ 1NX1/0+  1TX 2D).</t>
  </si>
  <si>
    <t xml:space="preserve"> $             147.027,00 </t>
  </si>
  <si>
    <t xml:space="preserve"> $            2.499.459,00 </t>
  </si>
  <si>
    <t xml:space="preserve"> $                186.294,00 </t>
  </si>
  <si>
    <t xml:space="preserve"> $            2.421.034,00 </t>
  </si>
  <si>
    <t xml:space="preserve"> $            8.362.480,00 </t>
  </si>
  <si>
    <t>Suministro y construcción de caja de inspección CS 275, para red de media y baja tensión, según norma y detalles. Incluye excavación, rellenos, compactación del terreno, placa en concreto, ladrillo común, tapa, marco, contramarco y accesorios.</t>
  </si>
  <si>
    <t xml:space="preserve"> $             988.794,00 </t>
  </si>
  <si>
    <t xml:space="preserve"> $            1.977.588,00 </t>
  </si>
  <si>
    <t>TRÁMITES Y OTRAS ACTIVIDADES</t>
  </si>
  <si>
    <t>5,11,1</t>
  </si>
  <si>
    <t xml:space="preserve"> $          5.243.000,00 </t>
  </si>
  <si>
    <t xml:space="preserve"> $            5.243.000,00 </t>
  </si>
  <si>
    <t>5,11,2</t>
  </si>
  <si>
    <t>Ingeniería de detalle para complemento de diseño. Incluye informe de coordinación de protecciones en media y baja tensión, y solicitud de curvas de disparo al operador de red y todos los documentos solicitados por la empresa prestadora del servicio.</t>
  </si>
  <si>
    <t xml:space="preserve"> $             345.800,00 </t>
  </si>
  <si>
    <t xml:space="preserve"> $                345.800,00 </t>
  </si>
  <si>
    <t>5,11,3</t>
  </si>
  <si>
    <t>Cálculo del sistema de puesta a tierra para la subestación de acuerdo a los parámetros de la norma IEEE80. Incluye medidas y cálculo de la resistividad del terreno, planos, informes, medida de la resistencia del sistema de puesta a tierra posterior a la construcción.</t>
  </si>
  <si>
    <t xml:space="preserve"> $          1.572.675,00 </t>
  </si>
  <si>
    <t xml:space="preserve"> $            1.572.675,00 </t>
  </si>
  <si>
    <t>SUBESTACIÓN Y REDES EXTERNAS</t>
  </si>
  <si>
    <t>5,12,1</t>
  </si>
  <si>
    <t>Desmonte de postes existentes. (Se debe entregar al ICFE con su respectivo informe, para su disposición final). Incluye trasiego.</t>
  </si>
  <si>
    <t xml:space="preserve"> $             311.422,00 </t>
  </si>
  <si>
    <t xml:space="preserve"> $            1.557.110,00 </t>
  </si>
  <si>
    <t>5,12,2</t>
  </si>
  <si>
    <t>Desmonte de red eléctrica de baja tensión existente. (Se debe entregar al ICFE con su respectivo informe, para su disposición final). Incluye trasiego.</t>
  </si>
  <si>
    <t xml:space="preserve"> $                  2.275,00 </t>
  </si>
  <si>
    <t xml:space="preserve"> $                159.250,00 </t>
  </si>
  <si>
    <t>5,12,3</t>
  </si>
  <si>
    <t>Desmonte de luminarias existentes en postes. Incluye extracción de aparato, equipo para realizar desmonte a la altura necesaria, así como el cargue y retiro de material desmontado a disposición final definida por el ICFE. Incluye trabajo y seguridad en alturas.</t>
  </si>
  <si>
    <t xml:space="preserve"> $               57.874,00 </t>
  </si>
  <si>
    <t xml:space="preserve"> $                289.370,00 </t>
  </si>
  <si>
    <t>5,12,4</t>
  </si>
  <si>
    <t>Demolición de cajas de inspección existentes. Incluye cargue y retiro de escombros a botadero autorizado.</t>
  </si>
  <si>
    <t xml:space="preserve"> $               65.140,00 </t>
  </si>
  <si>
    <t xml:space="preserve"> $                390.840,00 </t>
  </si>
  <si>
    <t>5,12,5</t>
  </si>
  <si>
    <t>Sistema de puesta a tierra general con cuatro varillas de cobre 5/8" x 2,4 m, cable No.2/0 AWG. Incluye soldadura exotérmica.</t>
  </si>
  <si>
    <t xml:space="preserve"> $          2.043.081,00 </t>
  </si>
  <si>
    <t xml:space="preserve"> $            2.043.081,00 </t>
  </si>
  <si>
    <t>5,12,6</t>
  </si>
  <si>
    <t>Banco de ducto tipo norma codensa CS 210 - para canalización de 6 Ø 4" Tipo TDP. Incluye excavación, base en arena de peña, relleno Sub-Base Granular y banda plástica.</t>
  </si>
  <si>
    <t xml:space="preserve"> $             127.773,00 </t>
  </si>
  <si>
    <t xml:space="preserve"> $            1.533.276,00 </t>
  </si>
  <si>
    <t>5,12,7</t>
  </si>
  <si>
    <t>Maniobra para desconexión y reconexión en subestación existente. Incluye desconexión y traslado de red subterránea media tensión existente 15kV y reconexión de subestación existente.</t>
  </si>
  <si>
    <t xml:space="preserve"> $          1.857.038,00 </t>
  </si>
  <si>
    <t xml:space="preserve"> $            1.857.038,00 </t>
  </si>
  <si>
    <t>5,12,8</t>
  </si>
  <si>
    <t>Suministro e instalación de Empalmes preformados para cables de media tensión cobre 3x2/0 AWG - XLPE - MV-90 (15 kV).  Según norma Codensa CS335-2. Juego x 3 unidades.</t>
  </si>
  <si>
    <t xml:space="preserve"> $          3.830.285,00 </t>
  </si>
  <si>
    <t xml:space="preserve"> $            3.830.285,00 </t>
  </si>
  <si>
    <t>5,12,9</t>
  </si>
  <si>
    <t>Suministro e instalación de red de media tensión aislada cable de cobre monopolar XLPE MV-90 15kv 90ºc con nivel de aislamiento de 100% Nº2/0 AWG pantalla en cinta (3X2/0 AWG).</t>
  </si>
  <si>
    <t xml:space="preserve"> $             341.495,00 </t>
  </si>
  <si>
    <t xml:space="preserve"> $          35.856.975,00 </t>
  </si>
  <si>
    <t>5,12,10</t>
  </si>
  <si>
    <t>Suministro y construcción de caja de inspección doble CS 276 según norma y detalles. Incluye excavación, rellenos, compactación del terreno, tapa, marco, contramarco y accesorios.</t>
  </si>
  <si>
    <t xml:space="preserve"> $          1.376.910,00 </t>
  </si>
  <si>
    <t xml:space="preserve"> $            1.376.910,00 </t>
  </si>
  <si>
    <t>5,12,11</t>
  </si>
  <si>
    <t>Suministro y construcción de caja de inspección, tipo vehicular CS 280, según norma y detalles. Incluye placa en concreto, excavación, rellenos, compactación del terreno, tapa, marco, contramarco y accesorios.</t>
  </si>
  <si>
    <t xml:space="preserve"> $          3.483.961,00 </t>
  </si>
  <si>
    <t xml:space="preserve"> $            3.483.961,00 </t>
  </si>
  <si>
    <t>5,12,12</t>
  </si>
  <si>
    <t>Suministro, instalación y puesta en funcionamiento de celda triplex (entrada/salida/protección), con juego de fusibles HH. Norma CTS 506 Codensa. Incluye accesorios mecánicos y eléctricos, herrajes, cableados de conexión y montacargas.</t>
  </si>
  <si>
    <t xml:space="preserve"> $        17.876.074,00 </t>
  </si>
  <si>
    <t xml:space="preserve"> $          17.876.074,00 </t>
  </si>
  <si>
    <t>5,12,13</t>
  </si>
  <si>
    <t>Suministro e instalación de transferencia general. Incluye un Tablero autosoportado fabricado en lámina CR 16. Contiene en su interior los siguientes elementos: Transferencia Automática con base en contactores 3x600 Amp - AC3 - 208/120V, con enclavamiento mecánico y eléctrico y control por PLC. Incluye accesorios de conexión y fijación</t>
  </si>
  <si>
    <t xml:space="preserve"> $        21.179.630,00 </t>
  </si>
  <si>
    <t xml:space="preserve"> $          21.179.630,00 </t>
  </si>
  <si>
    <t>5,12,14</t>
  </si>
  <si>
    <t>Suministro e instalación de transferencia automática para equipo contra incendio, por contactores AC3 de 3x300A con enclavamiento eléctrico y control por PLC para operación de 0 a 10 segundos. Certificada para uso en emergencia. Ver diagrama unifilar. Incluye celda IP 55. Incluye accesorios de conexión y fijación.</t>
  </si>
  <si>
    <t xml:space="preserve"> $        14.753.630,00 </t>
  </si>
  <si>
    <t xml:space="preserve"> $          14.753.630,00 </t>
  </si>
  <si>
    <t>5,12,15</t>
  </si>
  <si>
    <t>Suministro, instalación y puesta en funcionamiento de transformador tipo seco abierto clase H serie 15/1.1 kV, de acuerdo a normas NTC 3445, NTC 3654 - 225 kVA tensión primario 11400V, tensión secundario 208/120V, trifásico, montaje interior frecuencia 60Hz, Dyn5 cambiador de taps (+1-3) X2,5%, refrigeración AN. Incluye DPS y celda norma codensa CTS-518 y montacargas.</t>
  </si>
  <si>
    <t xml:space="preserve"> $        24.373.074,00 </t>
  </si>
  <si>
    <t xml:space="preserve"> $          24.373.074,00 </t>
  </si>
  <si>
    <t>5,12,16</t>
  </si>
  <si>
    <t>Suministro, instalación y puesta en funcionamiento de planta eléctrica de 300 KVA para operación stand by 300kVA, 240kW; prime 275 kVA 220 kW a 0 msnm. Incluye cargador automático de baterías, precalentador de agua para motor, escape, silenciador, montacargas y todos los accesorios necesarios para su funcionamiento.</t>
  </si>
  <si>
    <t xml:space="preserve"> $        74.525.274,00 </t>
  </si>
  <si>
    <t xml:space="preserve"> $          74.525.274,00 </t>
  </si>
  <si>
    <t>5,12,17</t>
  </si>
  <si>
    <t>Suministro e instalación de terminal preformada uso interior para 15 kV para cable 2 – 4/0 AWG- juego x 3 unidades.</t>
  </si>
  <si>
    <t xml:space="preserve"> $             543.032,00 </t>
  </si>
  <si>
    <t xml:space="preserve"> $            2.715.160,00 </t>
  </si>
  <si>
    <t>5,12,18</t>
  </si>
  <si>
    <t>Suministro e instalación de Pasamuro cortafuego, norma CTS517-1.</t>
  </si>
  <si>
    <t xml:space="preserve"> $             372.553,00 </t>
  </si>
  <si>
    <t xml:space="preserve"> $                745.106,00 </t>
  </si>
  <si>
    <t>5,12,19</t>
  </si>
  <si>
    <t xml:space="preserve"> $                196.502,00 </t>
  </si>
  <si>
    <t xml:space="preserve"> $        555.522.404,00 </t>
  </si>
  <si>
    <t xml:space="preserve">AISLANTES MAMPOSTERIA Y OTROS </t>
  </si>
  <si>
    <t>Suministro e Instalación de Revestimiento de Fachada Tipo Screenpanel N de 481 mm, en aluzinc Calibre 1.0 mm, pintado por las dos caras y con su soporte de Perfil J y estructura de aluminio en Perfil rectangular de 3" x 1-1/2".  Tipo HUNTER DOUGLAS o similar. Incluye trabajo en alturas, señalización, elementos de fijación, así como el suministro de todos los accesorios requeridos para el correcto montaje sobre muro. Según diseño.</t>
  </si>
  <si>
    <t xml:space="preserve"> $             358.100,00 </t>
  </si>
  <si>
    <t xml:space="preserve"> $        214.860.000,00 </t>
  </si>
  <si>
    <t>Suministro e Instalación de Quiebravista de Hunter Douglas Ref. Celoscreen Paso 150 o similar en Aluzinc Perforado Calibre 0.6 mm. Estructura de aluminio perfil rectangular de 3" x 1-1/2". Incluye trabajo en alturas, señalización, elementos de fijación, así como el suministro de todos los accesorios requeridos para el correcto montaje sobre muro. Según diseño.</t>
  </si>
  <si>
    <t xml:space="preserve"> $             222.200,00 </t>
  </si>
  <si>
    <t xml:space="preserve"> $          22.220.000,00 </t>
  </si>
  <si>
    <t xml:space="preserve">TOTAL AISLANTES MAMPOSTERIA Y OTROS </t>
  </si>
  <si>
    <t xml:space="preserve"> $        237.080.000,00 </t>
  </si>
  <si>
    <t>PAÑETES – RESANES</t>
  </si>
  <si>
    <t xml:space="preserve">Pañete liso 1:3 Muros. Impermeabilizado. Incluye mochetas, antepechos, dinteles, filos, lineales, dilataciones, trabajo en alturas y señalización. </t>
  </si>
  <si>
    <t xml:space="preserve"> $               20.974,00 </t>
  </si>
  <si>
    <t xml:space="preserve"> $          35.655.800,00 </t>
  </si>
  <si>
    <t xml:space="preserve">Pañete liso 1:3 bajo placa de escalera. Impermeabilizado. Incluye mochetas, antepechos, dinteles, filos, lineales, dilataciones, trabajo en alturas y señalización. </t>
  </si>
  <si>
    <t xml:space="preserve"> $               23.935,00 </t>
  </si>
  <si>
    <t xml:space="preserve"> $                837.725,00 </t>
  </si>
  <si>
    <t xml:space="preserve">Pañete liso  1:3 en muros fachadas. Impermeabilizado. Incluye mochetas, antepechos, dinteles, filos, lineales, dilataciones, trabajo en alturas y señalización. </t>
  </si>
  <si>
    <t xml:space="preserve"> $               31.950,00 </t>
  </si>
  <si>
    <t xml:space="preserve"> $          19.170.000,00 </t>
  </si>
  <si>
    <t>Pañete liso cintas  para vanos (cara interna y externa) de ventanas, puertas y demás. Incluye todas las caras, filos y dilataciones.</t>
  </si>
  <si>
    <t xml:space="preserve"> $                  8.266,00 </t>
  </si>
  <si>
    <t xml:space="preserve"> $            4.959.600,00 </t>
  </si>
  <si>
    <t>TOTAL PAÑETES – RESANES</t>
  </si>
  <si>
    <t xml:space="preserve"> $          60.623.125,00 </t>
  </si>
  <si>
    <t>CUBIERTAS Y ESTRUCTURA</t>
  </si>
  <si>
    <t>CUBIERTA</t>
  </si>
  <si>
    <t>8,1,1</t>
  </si>
  <si>
    <t xml:space="preserve">Suministro e instalación de Cubierta Sándwich deck de Hunter Douglas Ref. 525C o similar. Teja y Bandeja lisa en Aluzinc calibre 0.5 mm, aislamiento termoacústico en fibra de vidrio de 30 mm, de espesor. Incluye lineales, clips, tornillos y todos los elementos de fijación y montaje. Contempla trabajo en alturas y señalización. </t>
  </si>
  <si>
    <t xml:space="preserve"> $             134.400,00 </t>
  </si>
  <si>
    <t xml:space="preserve"> $          53.760.000,00 </t>
  </si>
  <si>
    <t>8,1,2</t>
  </si>
  <si>
    <t>Alistado para placa de cubierta y viga canal en Mortero 1:4  Impermeabilizado espesor variable. Incluye desarrollo de viga canal, lineales, cortes, media caña, dilataciones para sello de impermeabilización, pendientado mínimo 3%, trabajo y seguridad en alturas.</t>
  </si>
  <si>
    <t xml:space="preserve"> $            3.472.080,00 </t>
  </si>
  <si>
    <t>8,1,3</t>
  </si>
  <si>
    <t xml:space="preserve"> $            5.054.940,00 </t>
  </si>
  <si>
    <t>PERFILES ESTRUCTURALES</t>
  </si>
  <si>
    <t>8,2,1</t>
  </si>
  <si>
    <t>Estructura perfil lamina delgada PHR C ASTM A500 grado 50. Calibre según diseño. Incluye vigas, cerchas, correas, soldadura, aplicación de anticorrosivo y esmalte. Contempla trabajo y seguridad en alturas.</t>
  </si>
  <si>
    <t xml:space="preserve"> $                  8.532,00 </t>
  </si>
  <si>
    <t xml:space="preserve"> $          42.233.400,00 </t>
  </si>
  <si>
    <t>8,2,2</t>
  </si>
  <si>
    <t>Suministro e instalación de perfil tubular estructural PTE ASTM A500 grado 50. Calibre según diseño. Incluye soldadura, aplicación de anticorrosivo y esmalte. Contempla trabajo y seguridad en alturas.</t>
  </si>
  <si>
    <t xml:space="preserve"> $                  9.469,00 </t>
  </si>
  <si>
    <t xml:space="preserve"> $            9.914.043,00 </t>
  </si>
  <si>
    <t>8,2,3</t>
  </si>
  <si>
    <t>Suministro e instalación de ACCESORIOS  (PLATINAS Y ANGULOS DE UNION) ACERO A-36. Según diseño. Incluye soldadura, aplicación de anticorrosivo y esmalte. Contempla trabajo y seguridad en alturas.</t>
  </si>
  <si>
    <t xml:space="preserve"> $                  9.547,00 </t>
  </si>
  <si>
    <t xml:space="preserve"> $            1.317.486,00 </t>
  </si>
  <si>
    <t>8,2,4</t>
  </si>
  <si>
    <t>Suministro e instalación de ACERO 60.000 psi Templetes o tirantillos  roscados y cortavientos. Incluye tuercas, arandelas, roscado,  soldadura, anticorrosivo, esmalte  y demás accesorios para su correcta instalación. Según diseño. Contempla trabajo y seguridad en alturas.</t>
  </si>
  <si>
    <t xml:space="preserve"> $                  8.967,00 </t>
  </si>
  <si>
    <t xml:space="preserve"> $                896.700,00 </t>
  </si>
  <si>
    <t>8,2,5</t>
  </si>
  <si>
    <t>Suministro e instalación de Anclaje epóxico 1/2". Incluye perforación, adhesivo epóxico, perno,  tuerca y arandela galvanizado SAE 1045, según diseño. Contempla trabajo y seguridad en alturas.</t>
  </si>
  <si>
    <t xml:space="preserve"> $                  5.459,00 </t>
  </si>
  <si>
    <t xml:space="preserve"> $            1.157.308,00 </t>
  </si>
  <si>
    <t>TOTAL CUBIERTAS Y ESTRUCTURA</t>
  </si>
  <si>
    <t xml:space="preserve"> $        117.805.957,00 </t>
  </si>
  <si>
    <t>CIELO RASO SUSPENDIDO EN PVC blanco brillante 30 cm x 8 mm. Incluye estructura en perfilería metálica, lineales y remates,  hacia los extremos o por tuberías y estructuras.  Según diseño.</t>
  </si>
  <si>
    <t xml:space="preserve"> $               41.140,00 </t>
  </si>
  <si>
    <t xml:space="preserve"> $            4.525.400,00 </t>
  </si>
  <si>
    <t>TOTAL CIELO RASOS</t>
  </si>
  <si>
    <t>ACABADOS PISO</t>
  </si>
  <si>
    <t>ALISTADOS Y PISOS</t>
  </si>
  <si>
    <t>10,1,1</t>
  </si>
  <si>
    <t xml:space="preserve">ALISTADO Y NIVELACIÓN DE PISOS Mortero 1:4  Impermeabilizado, en zonas húmedas, espesor variable. Incluye lineales. </t>
  </si>
  <si>
    <t xml:space="preserve"> $                820.500,00 </t>
  </si>
  <si>
    <t>10,1,2</t>
  </si>
  <si>
    <t xml:space="preserve">ALISTADO Y NIVELACIÓN DE PISOS Mortero 1:4, para áreas enchapadas y escalera, espesor variable. Incluye lineales. </t>
  </si>
  <si>
    <t xml:space="preserve"> $            1.097.535,00 </t>
  </si>
  <si>
    <t>10,1,3</t>
  </si>
  <si>
    <t xml:space="preserve">ENDURECEDOR Color. Losa en concreto Tipo rocktop de toxement o similar, acabado con allanadora mecánica. Incluye lineales. </t>
  </si>
  <si>
    <t xml:space="preserve"> $               20.553,00 </t>
  </si>
  <si>
    <t xml:space="preserve"> $          23.635.950,00 </t>
  </si>
  <si>
    <t>10,1,4</t>
  </si>
  <si>
    <t>Limpieza y reparación de superficie para adherencia de sistema de resina epóxica para piso. Incluye maquinaria y demás elementos para la correcta ejecución de la actividad. Contempla cargue y retiro de residuos a botadero autorizado.</t>
  </si>
  <si>
    <t xml:space="preserve"> $               13.534,00 </t>
  </si>
  <si>
    <t xml:space="preserve"> $          15.564.100,00 </t>
  </si>
  <si>
    <t>10,1,5</t>
  </si>
  <si>
    <t>Suministro e instalación de recubrimiento para piso sistema Rinol Allrounder o de características iguales o superiores, tipo pavimento a base resina epóxica en tres capas, espesor 3 mm. Incluye capa de imprimación, capa intermedia y capa de acabado final, maquinaria, equipos y demás elementos necesarios para el correcto desarrollo de la actividad, así como la guardaescoba, lineales y dilataciones.  Según diseño.</t>
  </si>
  <si>
    <t xml:space="preserve"> $             110.400,00 </t>
  </si>
  <si>
    <t xml:space="preserve"> $        126.960.000,00 </t>
  </si>
  <si>
    <t xml:space="preserve">CERAMICAS </t>
  </si>
  <si>
    <t>10,2,1</t>
  </si>
  <si>
    <t>CERAMICA PISO Boticcino  de 51 x 51 cm de Alfa o similar, color beige según diseño. Incluye aditivo premezclado para la pega, boquilla color, dilataciones y lineales. Baños.</t>
  </si>
  <si>
    <t xml:space="preserve"> $            2.262.095,00 </t>
  </si>
  <si>
    <t>10,2,2</t>
  </si>
  <si>
    <t>CERAMICA Piso Galicia 42,5 x 42,5 de Corona o similar. Incluye aditivo premezclado para la pega, boquilla color, dilataciones y lineales. Cuartos oficial y soldados.</t>
  </si>
  <si>
    <t xml:space="preserve"> $               39.992,00 </t>
  </si>
  <si>
    <t xml:space="preserve"> $            1.599.680,00 </t>
  </si>
  <si>
    <t>10,2,3</t>
  </si>
  <si>
    <t xml:space="preserve">Piso en listón liso Mocca de Alfa gres o similar en el  70% del área, combinado con secciones de gravilla mona lavada en el 30% del área. Incluye boquilla, aditivo premezclado para pega, dilataciones y lineales. Según diseño.   </t>
  </si>
  <si>
    <t xml:space="preserve"> $               57.587,00 </t>
  </si>
  <si>
    <t xml:space="preserve"> $            2.303.480,00 </t>
  </si>
  <si>
    <t>10,2,4</t>
  </si>
  <si>
    <t xml:space="preserve">Acabado pasos escalera en Tablón Listón Mocca  de alfa gres o similar (30% aprox.) y gravilla fundida lavada (70% aprox.). Incluye  huella, contrahuella, nariz, guardaescobas interno a ambos lados en gravilla,   mortero de nivelación; así como boquilla, aditivo premezclado para pega, dilataciones y lineales. Según diseño.   </t>
  </si>
  <si>
    <t xml:space="preserve"> $               60.652,00 </t>
  </si>
  <si>
    <t xml:space="preserve"> $            3.032.600,00 </t>
  </si>
  <si>
    <t>BOCA PUERTA</t>
  </si>
  <si>
    <t>10,3,1</t>
  </si>
  <si>
    <t>Bocapuerta en gravilla lavada.</t>
  </si>
  <si>
    <t xml:space="preserve"> $                420.400,00 </t>
  </si>
  <si>
    <t>GUARDAESCOBAS</t>
  </si>
  <si>
    <t>10,4,1</t>
  </si>
  <si>
    <t>Guardaescoba en gravilla lavada Nº2  h=15 cm. Incluye media caña.</t>
  </si>
  <si>
    <t xml:space="preserve"> $               14.921,00 </t>
  </si>
  <si>
    <t xml:space="preserve"> $            5.296.955,00 </t>
  </si>
  <si>
    <t>10,4,2</t>
  </si>
  <si>
    <t xml:space="preserve"> $                  9.653,00 </t>
  </si>
  <si>
    <t xml:space="preserve"> $                579.180,00 </t>
  </si>
  <si>
    <t>10,4,3</t>
  </si>
  <si>
    <t xml:space="preserve">Guardaescoba en cerámica tipo Galicia de corona o similar, altura: 10 cm. Incluye aditivo premezclado para la pega y boquilla color. </t>
  </si>
  <si>
    <t xml:space="preserve"> $                  9.692,00 </t>
  </si>
  <si>
    <t xml:space="preserve"> $                339.220,00 </t>
  </si>
  <si>
    <t>TOTAL ACABADO PISOS</t>
  </si>
  <si>
    <t xml:space="preserve"> $        183.911.695,00 </t>
  </si>
  <si>
    <t>ENCHAPES Y ACCESORIOS</t>
  </si>
  <si>
    <t>POYO Y ACABADOS PARED</t>
  </si>
  <si>
    <t>11,1,1</t>
  </si>
  <si>
    <t>Bordillo en bloque para división pocetas y ducha. Incluye enchape en 3 caras, win aluminio (en dos esquinas). Altura: 0,10 m</t>
  </si>
  <si>
    <t xml:space="preserve"> $               31.475,00 </t>
  </si>
  <si>
    <t xml:space="preserve"> $                157.375,00 </t>
  </si>
  <si>
    <t>11,1,2</t>
  </si>
  <si>
    <t>CERAMICA BOTICCINO  pared 45 x 30 cm Tipo Alfa o Similar. Color beige según diseño. Incluye aditivo premezclado para la pega, boquilla color, win y lineales.</t>
  </si>
  <si>
    <t xml:space="preserve"> $            8.182.200,00 </t>
  </si>
  <si>
    <t>11,1,3</t>
  </si>
  <si>
    <t xml:space="preserve">CENEFA MALLA Square Mesh 2.5 x 7.5 volcan 30.5 x 30.5 cm, atura: 10 cm. Tipo Alfa o Similar. Incluye aditivo premezclado para la pega, boquilla color y dilataciones. </t>
  </si>
  <si>
    <t xml:space="preserve"> $            1.150.590,00 </t>
  </si>
  <si>
    <t xml:space="preserve">MESONES </t>
  </si>
  <si>
    <t>11,2,1</t>
  </si>
  <si>
    <t>Suministro e instalación de mesón en mármol café pinta  o similar, ancho promedio 0,60. Incluye soportes metálicos, salpicadero de h=10 cm y babero de h=10 cm, anclado, pulido y brillado. Según diseño ICFE. Baños.</t>
  </si>
  <si>
    <t xml:space="preserve"> $             498.648,00 </t>
  </si>
  <si>
    <t xml:space="preserve"> $            2.493.240,00 </t>
  </si>
  <si>
    <t xml:space="preserve">INCRUSTACIONES </t>
  </si>
  <si>
    <t>11,3,1</t>
  </si>
  <si>
    <t xml:space="preserve">Suministro e instalación de Toallero argolla dual suction Tipo Corona o similar. Incluye todos los elementos necesarios para su correcta instalación. </t>
  </si>
  <si>
    <t xml:space="preserve"> $               38.746,00 </t>
  </si>
  <si>
    <t xml:space="preserve"> $                  38.746,00 </t>
  </si>
  <si>
    <t>11,3,2</t>
  </si>
  <si>
    <t xml:space="preserve">Suministro e instalación de Jabonera ducha Nahla Tipo Corona o similar. Incluye todos los elementos necesarios para su correcta instalación. </t>
  </si>
  <si>
    <t xml:space="preserve"> $               56.246,00 </t>
  </si>
  <si>
    <t xml:space="preserve"> $                  56.246,00 </t>
  </si>
  <si>
    <t xml:space="preserve">ACCESORIOS </t>
  </si>
  <si>
    <t>11,4,1</t>
  </si>
  <si>
    <t xml:space="preserve">Suministro, instalación y puesta en funcionamiento de Secador eléctrico en Acero Inoxidable 304 satinado para manos libres Tipo A&amp;A o similar. Incluye todos los elementos necesarios para su correcta instalación. </t>
  </si>
  <si>
    <t xml:space="preserve"> $             834.209,00 </t>
  </si>
  <si>
    <t xml:space="preserve"> $            2.502.627,00 </t>
  </si>
  <si>
    <t>11,4,2</t>
  </si>
  <si>
    <t xml:space="preserve">Suministro e instalación de Dispensador para jabón liquido para instalar a la pared con tornillos escondidos, válvula anticorrosiva, cuerpo en acero inoxidable satinado, capacidad 1.2 litros, ventanilla de recarga superior con llave, nivel de jabón, push frontal, marca a&amp;a o similar. Incluye todos los elementos necesarios para su correcta instalación. </t>
  </si>
  <si>
    <t xml:space="preserve"> $             118.103,00 </t>
  </si>
  <si>
    <t xml:space="preserve"> $                354.309,00 </t>
  </si>
  <si>
    <t>11,4,3</t>
  </si>
  <si>
    <t xml:space="preserve">Suministro e instalación de Protector en acero inoxidable 304 satinado de sobreponer en la pared  para papel higiénico, para rollo de 200/300 m  Ref. A&amp;A o similar. Incluye cerradura con llave y todos los elementos necesarios para su correcta instalación. </t>
  </si>
  <si>
    <t xml:space="preserve"> $             164.119,00 </t>
  </si>
  <si>
    <t xml:space="preserve"> $                820.595,00 </t>
  </si>
  <si>
    <t>11,4,4</t>
  </si>
  <si>
    <t>Suministro e instalación de Punto ecológico 53 litros. Incluye tres (3) papeleras con tapa vaivén, color gris, azul y verde respectivamente.</t>
  </si>
  <si>
    <t xml:space="preserve"> $             446.800,00 </t>
  </si>
  <si>
    <t xml:space="preserve"> $                446.800,00 </t>
  </si>
  <si>
    <t>11,4,5</t>
  </si>
  <si>
    <t>Suministro e instalación de Caneca en acero inoxidable satinado de sobreponer en la pared o división metálica, capacidad 14,5 litros, con soporte para bolsa plástica, Ref. A&amp;A o similar.</t>
  </si>
  <si>
    <t xml:space="preserve"> $             248.966,00 </t>
  </si>
  <si>
    <t xml:space="preserve"> $            1.244.830,00 </t>
  </si>
  <si>
    <t>11,4,6</t>
  </si>
  <si>
    <t xml:space="preserve">Suministro e instalación de Estufa, Cocina de empotrar eléctrica para uso doméstico, 4 Puestos Tipo Challenger o similar. </t>
  </si>
  <si>
    <t xml:space="preserve"> $             816.959,00 </t>
  </si>
  <si>
    <t xml:space="preserve"> $                816.959,00 </t>
  </si>
  <si>
    <t>VIDRIOS Y ESPEJOS</t>
  </si>
  <si>
    <t>11,5,1</t>
  </si>
  <si>
    <t xml:space="preserve">Suministro e instalación de Espejo 4 mm. biselado y pulido cuatro lados. Incluye elemento de fijación. Según diseño entregado por el ICFE. </t>
  </si>
  <si>
    <t xml:space="preserve"> $             146.072,00 </t>
  </si>
  <si>
    <t xml:space="preserve"> $            1.460.720,00 </t>
  </si>
  <si>
    <t>11,5,2</t>
  </si>
  <si>
    <t>Suministro e instalación de División tipo corredera en vidrio templado de 6 mm para baño. Incluye  cuerpo fijo, puerta con traslapo min. 5 cm, estructura y accesorios en acero inoxidable, sellos con silicona   y demás elementos necesarios para la correcta instalación. Según diseño entregado por el ICFE.</t>
  </si>
  <si>
    <t xml:space="preserve"> $            1.725.500,00 </t>
  </si>
  <si>
    <t>TOTAL ENCHAPES Y ACCESORIOS</t>
  </si>
  <si>
    <t xml:space="preserve"> $          21.450.737,00 </t>
  </si>
  <si>
    <t>APARATOS SANITARIOS</t>
  </si>
  <si>
    <t>SANITARIOS</t>
  </si>
  <si>
    <t>12,1,1</t>
  </si>
  <si>
    <t>Suministro e instalación de Sanitario Montecarlo Novo Alongado Het o similar.  Incluye sanitario una pieza, tapa, grifería, acoples o mangueras, masilla de pega,  accesorios y todos los insumos necesarios para su correcta instalación y funcionamiento.</t>
  </si>
  <si>
    <t xml:space="preserve"> $             532.184,00 </t>
  </si>
  <si>
    <t xml:space="preserve"> $            2.660.920,00 </t>
  </si>
  <si>
    <t>12,1,2</t>
  </si>
  <si>
    <t>Suministro e instalación de Orinal porcelana mediano para fluxómetro de corona o similar. Incluye grifería antibandalica y sifón en P, sello antihongos y demás accesorios para su correcta instalación.</t>
  </si>
  <si>
    <t xml:space="preserve"> $             521.660,00 </t>
  </si>
  <si>
    <t xml:space="preserve"> $            2.608.300,00 </t>
  </si>
  <si>
    <t>12,1,3</t>
  </si>
  <si>
    <t>Suministro e instalación de Combo Smart Avanti Corona o similar.  Incluye sanitario, lavamanos de semipedestal, grifería, incrustaciones en porcelana y cromados, acoples, masilla de pega,  accesorios desagüe, sifón tipo botella con escudo a pared, sello antihongos, acoples y demás accesorios para su correcta instalación.</t>
  </si>
  <si>
    <t xml:space="preserve"> $             663.741,00 </t>
  </si>
  <si>
    <t xml:space="preserve"> $            1.327.482,00 </t>
  </si>
  <si>
    <t xml:space="preserve">LAVAMANOS </t>
  </si>
  <si>
    <t>12,2,1</t>
  </si>
  <si>
    <t>Suministro e instalación de lavamanos para incrustar san Lorenzo de corona o similar. Incluye desagüe, sifón tipo botella con escudo a pared, sello antihongos, acoples y demás accesorios para su correcta instalación.</t>
  </si>
  <si>
    <t xml:space="preserve"> $             223.243,00 </t>
  </si>
  <si>
    <t xml:space="preserve"> $            1.116.215,00 </t>
  </si>
  <si>
    <t xml:space="preserve">GRIFERIA LAVAMANOS-DUCHA-POCETAS </t>
  </si>
  <si>
    <t>12,3,1</t>
  </si>
  <si>
    <t>Suministro e instalación de  GRIFERÍA DE LAVAMANOS Praga bajo Grival o similar.  Incluye accesorios, sellos y demás insumos necesarios para su correcta instalación y funcionamiento.</t>
  </si>
  <si>
    <t xml:space="preserve"> $             165.061,00 </t>
  </si>
  <si>
    <t xml:space="preserve"> $                825.305,00 </t>
  </si>
  <si>
    <t>12,3,2</t>
  </si>
  <si>
    <t>Suministro e instalación de Ducha 8" Sin Salida Bañera Dalia Plus o Similar. Incluye accesorios de instalación, sellos, y todos los accesorios e insumos necesarios para su correcta instalación y funcionamiento.</t>
  </si>
  <si>
    <t xml:space="preserve"> $             115.991,00 </t>
  </si>
  <si>
    <t xml:space="preserve"> $                347.973,00 </t>
  </si>
  <si>
    <t>Suministro e instalación de Grifería Lavaplatos Sencilla Galaxia Pico Cisne o Similar.  Incluye  sellos, y todos los accesorios e insumos necesarios para su correcta instalación y funcionamiento.</t>
  </si>
  <si>
    <t xml:space="preserve"> $               51.548,00 </t>
  </si>
  <si>
    <t xml:space="preserve"> $                  51.548,00 </t>
  </si>
  <si>
    <t>TOTAL  APARATOS SANITARIOS</t>
  </si>
  <si>
    <t xml:space="preserve"> $            8.937.743,00 </t>
  </si>
  <si>
    <t>CARPINTERIAS EN MADERA</t>
  </si>
  <si>
    <t>Suministro e instalación  Cocina Integral. Mueble Alto (0,75 x 0,30 m),  Mueble bajo (0,85 x 0,60 m), con frentes (contempla puertas batientes y cajoneras) en madecor 15 mm color wengue con canto y zurrón en formica del mismo color  19 mm. Incluye bisagras, platillero, portavasos, correderas de extracción, manijas de sobreponer, mesón en acero inoxidable (contempla salpicadero, poceta de lavaplatos, ruteo para instalación de estufa y grifería), y todos los elementos necesarios para su correcta instalación y funcionamiento. Verificar medidas en obra.</t>
  </si>
  <si>
    <t xml:space="preserve"> $             966.642,00 </t>
  </si>
  <si>
    <t xml:space="preserve"> $            2.899.926,00 </t>
  </si>
  <si>
    <t>TOTAL CARPINTERIAS EN MADERA</t>
  </si>
  <si>
    <t>CARPINTERIAS METALICA Y CABINAS SANITARIAS</t>
  </si>
  <si>
    <t>PUERTAS Y VENTANAS</t>
  </si>
  <si>
    <t>14,1,1</t>
  </si>
  <si>
    <t>Suministro e Instalación de Puerta metálica entamborada, lámina Cold rolled Cal. 20 Tipo Panel   Ancho: 0,70 a 1,10 m. Alto: 2,40 a 3,40 m, Espesor 40 mm, 5 bisagras de 5/8". Incluye anticorrosivo + pintura electrostática + marco cold rolled Cal. 18 cargado en grouting, tope resorte, montante metálico tipo machimbre Cold rolled Cal. 18. Según diseño entregado por el ICFE. P-01. Verificar medidas en obra.</t>
  </si>
  <si>
    <t xml:space="preserve"> $             527.656,00 </t>
  </si>
  <si>
    <t xml:space="preserve"> $            6.859.528,00 </t>
  </si>
  <si>
    <t>14,1,2</t>
  </si>
  <si>
    <t>Suministro e Instalación de Puerta metálica doble entamborada tipo vaivén, lámina Cold rolled Cal. 20,   Ancho: 2,00 a 2,20 m. Alto: 3,50 a 3,80 m, Espesor 40 mm, pivotes de piso y superior con rodamiento, mirilla rectangular de 0,20 m x 1,00 m + vidrio 4 mm. Incluye anticorrosivo + pintura electrostática + marco Cold rolled Cal. 18 cargado en grouting, montante metálico tipo machimbre Cold rolled Cal. 18. Según diseño entregado por el ICFE. P-02. Verificar medidas en obra.</t>
  </si>
  <si>
    <t xml:space="preserve"> $          1.608.250,00 </t>
  </si>
  <si>
    <t xml:space="preserve"> $          11.257.750,00 </t>
  </si>
  <si>
    <t>14,1,3</t>
  </si>
  <si>
    <t>Suministro e Instalación de Puerta metálica doble, lámina Cold rolled Cal. 20 Tipo persiana. Ancho: 2,00 a 3,60 m. Alto: 3,50 a 3,70 m, Espesor 40 mm, pivotes de piso y superior con rodamiento. Incluye anticorrosivo + pintura esmalte + marco en lámina Cold rolled Cal. 18 cargado en grouting, montante,  persiana fija h: 0,50 m, portacandado con pasador en acero (soldado a la puerta). Según diseño entrega por el ICFE. P-03. Verificar medidas en obra.</t>
  </si>
  <si>
    <t xml:space="preserve"> $          1.638.250,00 </t>
  </si>
  <si>
    <t xml:space="preserve"> $          13.106.000,00 </t>
  </si>
  <si>
    <t>14,1,4</t>
  </si>
  <si>
    <t>Suministro e Instalación de Puerta metálica sencilla en persiana fija en lámina Cold rolled Cal. 20 anticorrosivo + pintura esmalte color negro semimate + montante persiana fija h: 0,50 m, + laminas en U Cal.18 para soporte persianas y bisagras de 5/8”, Ancho 1,00 a 1,40 m,  Alto 3,00 a 3,70 m, Espesor 40 mm. Incluye cargue de marco y pasadores. Según diseño entrega por el ICFE. P-04. Verificar medidas en obra.</t>
  </si>
  <si>
    <t xml:space="preserve"> $             966.000,00 </t>
  </si>
  <si>
    <t xml:space="preserve"> $            1.932.000,00 </t>
  </si>
  <si>
    <t>14,1,5</t>
  </si>
  <si>
    <t>Suministro e Instalación de Puerta metálica entamborada corredera en lámina Cold rolled Cal. 20 Tipo panel, Ancho: 1,30 a 1,90 m. Alto: 2,40 a 3,40 m, Espesor 40 mm. Incluye anticorrosivo + pintura electrostática + riel en Cold rolled cal. 18, pasadores, montante metálico tipo machimbre Cold rolled Cal. 18. Según diseño entregado por el ICFE. P-05. Verificar medidas en obra.</t>
  </si>
  <si>
    <t xml:space="preserve"> $          1.850.000,00 </t>
  </si>
  <si>
    <t xml:space="preserve"> $            5.550.000,00 </t>
  </si>
  <si>
    <t>14,1,6</t>
  </si>
  <si>
    <t>Suministro e Instalación de Puerta ventana metálica en lámina Cold rolled Cal. 20 Tipo persiana. Ancho: 3,30 a 3,50 m. Alto: 1,00 a 1,50m, Espesor 40 mm, bisagras de 5/8". Incluye anticorrosivo + pintura esmalte + marco en lámina galvanizada Cal. 18 cargado en grouting, portacandado y pasador en acero (soldado a la puerta). Según diseño entrega por el ICFE. PV-01. Verificar medidas en obra.</t>
  </si>
  <si>
    <t xml:space="preserve"> $             528.248,00 </t>
  </si>
  <si>
    <t xml:space="preserve"> $            1.056.496,00 </t>
  </si>
  <si>
    <t>14,1,7</t>
  </si>
  <si>
    <t>Suministro e instalación de Ventana metálica con marco y persiana fija en lamina Cold Rolled Cal. 18, acabado con pintura esmalte color negro semi mate. Incluye trabajo y seguridad en alturas, alfajía en lamina Cold Rolled Cal. 18, sello y demás accesorios para su correcta instalación. Según diseño entregado por el ICFE. V-01</t>
  </si>
  <si>
    <t xml:space="preserve"> $             250.011,00 </t>
  </si>
  <si>
    <t xml:space="preserve"> $            7.500.330,00 </t>
  </si>
  <si>
    <t>14,1,8</t>
  </si>
  <si>
    <t>Suministro e instalación de Ventana fija con cuerpos sistema proyectante ref. 38-31 color negro marco liso, autoroscante, divisor con basculantes  + vidrio incoloro 5 mm. Incluye alfajía, empaques, manija, brazos, montante fijo tipo machimbre, contempla trabajo y seguridad en alturas, así como la silicona y demás accesorios que sean requeridos para garantizar sellos y una perfecta instalación.  Según diseño entrega por el ICFE. V-02.</t>
  </si>
  <si>
    <t xml:space="preserve"> $             282.011,00 </t>
  </si>
  <si>
    <t xml:space="preserve"> $          33.841.320,00 </t>
  </si>
  <si>
    <t>14,1,9</t>
  </si>
  <si>
    <t>Suministro e instalación de Ventana fija ref. 38-31 color negro, marco liso, autoroscante, divisor + vidrio incoloro 5 mm. Incluye alfajía, empaques,  montante fijo tipo machimbre, contempla trabajo y seguridad en alturas, así como la silicona y demás accesorios que sean requeridos para garantizar sellos y una perfecta instalación.  Según diseño entrega por el ICFE. V-03.</t>
  </si>
  <si>
    <t xml:space="preserve"> $             222.011,00 </t>
  </si>
  <si>
    <t xml:space="preserve"> $            6.660.330,00 </t>
  </si>
  <si>
    <t>14,1,10</t>
  </si>
  <si>
    <t>Suministro e instalación de Ventana interior fija, ref. 38-31 color negro marco liso, autoroscante, divisor con basculantes, y cuerpos corredizos en sistema 50-20  + vidrio incoloro 5 mm. Incluye empaques, manija, montante fijo tipo machimbre, contempla trabajo y seguridad en alturas, así como la silicona y demás accesorios que sean requeridos para garantizar sellos y una perfecta instalación. Según diseño entrega por el ICFE. V-04.</t>
  </si>
  <si>
    <t xml:space="preserve"> $             232.011,00 </t>
  </si>
  <si>
    <t xml:space="preserve"> $            5.800.275,00 </t>
  </si>
  <si>
    <t>BARANDAS Y ESCALERAS</t>
  </si>
  <si>
    <t>14,2,1</t>
  </si>
  <si>
    <t>Suministro e instalación de Baranda escalera. Pasamanos en tubo ø2" aguas negras + platina metálica de 4 mm de espesor en acero+ travesaños en tubo ø1" aguas negras+ acabado wash primer anticorrosivo y pintura esmalte tipo Pintulux color negro de Pintuco o similar + accesorios de anclaje y soportes.  Según detalle. Contempla trabajo y seguridad en alturas.</t>
  </si>
  <si>
    <t xml:space="preserve"> $             178.375,00 </t>
  </si>
  <si>
    <t xml:space="preserve"> $            5.351.250,00 </t>
  </si>
  <si>
    <t>14,2,2</t>
  </si>
  <si>
    <t>Suministro e instalación de  Escalera de gato en tubería agua negra 3/4" tipo colmena o similar. Incluye  pasamanos, fijaciones, acabado en esmalte color negro semimate Pintulux o similar. Contempla trabajo y seguridad en alturas.</t>
  </si>
  <si>
    <t xml:space="preserve"> $             412.289,00 </t>
  </si>
  <si>
    <t xml:space="preserve"> $                824.578,00 </t>
  </si>
  <si>
    <t>CABINAS SANITARIAS</t>
  </si>
  <si>
    <t>14,3,1</t>
  </si>
  <si>
    <t>Suministro e instalación de Divisiones sanitarias, ducha y orinales; en acero inoxidable AISI SAE 304. Incluye estructura, paneles lisos en acabado satinado tipo sándwich con estructura interior en polímero inyectado de alta densidad, herrajes en acero inoxidable y demás elementos necesarios para el correcto montaje. Según diseño entregado por el ICFE. Verificar medidas en obra.</t>
  </si>
  <si>
    <t xml:space="preserve"> $        11.087.340,00 </t>
  </si>
  <si>
    <t xml:space="preserve"> $          11.087.340,00 </t>
  </si>
  <si>
    <t>TOTAL CARPINTERIAS METALICA Y CABINAS SANITARIAS</t>
  </si>
  <si>
    <t xml:space="preserve"> $        110.827.197,00 </t>
  </si>
  <si>
    <t>Suministro e instalación de Cerradura Orbit, Ref. Jupiter Schlage o similar. Acabado según diseño.  Baños.</t>
  </si>
  <si>
    <t xml:space="preserve"> $               61.729,00 </t>
  </si>
  <si>
    <t xml:space="preserve"> $                308.645,00 </t>
  </si>
  <si>
    <t xml:space="preserve">Suministro e instalación de Cerradura Orbit, Ref. Jupiter Schlage o similar. Acabado según diseño. Cuartos almacén. </t>
  </si>
  <si>
    <t xml:space="preserve"> $               78.151,00 </t>
  </si>
  <si>
    <t xml:space="preserve"> $                312.604,00 </t>
  </si>
  <si>
    <t>Suministro e instalación de Cerradura doble cilindro, Ref. Jupiter Schlage o similar.  Acabado según diseño. Oficina, vestidores y talleres.</t>
  </si>
  <si>
    <t xml:space="preserve"> $               74.597,00 </t>
  </si>
  <si>
    <t xml:space="preserve"> $                522.179,00 </t>
  </si>
  <si>
    <t>Suministro e instalación de Cerradura H Orbit, Ref. Jupiter Schlage o similar.  Acabado según diseño.  Accesos.</t>
  </si>
  <si>
    <t xml:space="preserve"> $             161.943,00 </t>
  </si>
  <si>
    <t xml:space="preserve"> $                485.829,00 </t>
  </si>
  <si>
    <t xml:space="preserve">Suministro e instalación de barra antipánico horizontal sencilla. Incluye manilla y cilindro exterior. Acabado según diseño. </t>
  </si>
  <si>
    <t xml:space="preserve"> $             524.978,00 </t>
  </si>
  <si>
    <t xml:space="preserve"> $            7.349.692,00 </t>
  </si>
  <si>
    <t xml:space="preserve">Suministro e instalación de juego de bisagras y portacandado para puerta de cerramiento. Acabado según diseño. </t>
  </si>
  <si>
    <t xml:space="preserve"> $               60.978,00 </t>
  </si>
  <si>
    <t xml:space="preserve"> $                  60.978,00 </t>
  </si>
  <si>
    <t>TOTAL CERRAJERÍA</t>
  </si>
  <si>
    <t xml:space="preserve"> $            9.039.927,00 </t>
  </si>
  <si>
    <t>PINTURA E IMPERMEABILIZACION</t>
  </si>
  <si>
    <t xml:space="preserve">Estuco sobre muro interior. Incluye filos, lineales y dilataciones. Color institucional. Contempla trabajo en alturas y señalización. </t>
  </si>
  <si>
    <t xml:space="preserve"> $          17.962.200,00 </t>
  </si>
  <si>
    <t xml:space="preserve">Pintura epóxica alta resistencia con catalizador 3 manos. Incluye 1 mano en pintura tipo 2 y dos manos en pintura epoxi poliamida con catalizador, filos, lineales y dilataciones. Contempla trabajo en alturas y señalización. </t>
  </si>
  <si>
    <t xml:space="preserve"> $               22.259,00 </t>
  </si>
  <si>
    <t xml:space="preserve"> $          37.840.300,00 </t>
  </si>
  <si>
    <t xml:space="preserve">Vinilo 3 manos bajo placa interior (Pintura estructura y vigas). Incluye 1 mano en pintura tipo 2  y dos manos en pintura tipo 1, pintura de estructura y vigas, filos, lineales y dilataciones. Color negro. Contempla trabajo en alturas y señalización. </t>
  </si>
  <si>
    <t xml:space="preserve"> $               17.088,00 </t>
  </si>
  <si>
    <t xml:space="preserve"> $          54.681.600,00 </t>
  </si>
  <si>
    <t>PINTURA exterior Fachadas Tipo KORAZA Pintuco o Similar, 1 mano en pintura tipo 2 y dos manos en pintura Koraza. Incluye trabajo en alturas y señalización, así como la pintura de: filos, dilataciones y lineales. Colores  institucionales.</t>
  </si>
  <si>
    <t xml:space="preserve"> $               21.413,00 </t>
  </si>
  <si>
    <t xml:space="preserve"> $          12.847.800,00 </t>
  </si>
  <si>
    <t>Demarcación lineal de parqueaderos con pintura tipo vial epóxica, ancho 15 cm. De acuerdo a norma NTC.</t>
  </si>
  <si>
    <t xml:space="preserve"> $               15.423,00 </t>
  </si>
  <si>
    <t xml:space="preserve"> $            2.004.990,00 </t>
  </si>
  <si>
    <t xml:space="preserve"> $        125.336.890,00 </t>
  </si>
  <si>
    <t>OBRAS EXTERIORES</t>
  </si>
  <si>
    <t>Suministro e instalación de piso en adoquín de arcilla Tipo Santafé o similar h=6 cm, b=10 cm y L=20 cm, incluye sello de arena.</t>
  </si>
  <si>
    <t xml:space="preserve"> $               48.593,00 </t>
  </si>
  <si>
    <t xml:space="preserve"> $          14.091.970,00 </t>
  </si>
  <si>
    <t>Cinta en confinamiento en concreto 3.000 psi, fundido en sitio.  h=15 cm, b=30  cm.</t>
  </si>
  <si>
    <t xml:space="preserve"> $               48.699,00 </t>
  </si>
  <si>
    <t xml:space="preserve"> $          14.122.710,00 </t>
  </si>
  <si>
    <t>Suministro e instalación Sardinel prefabricado A-10 tipo Titán o similar. Incluye mortero y todos los elementos necesarios para su correcta instalación.</t>
  </si>
  <si>
    <t xml:space="preserve"> $          13.079.360,00 </t>
  </si>
  <si>
    <t>Capa de Rodadura Tipo MD 12 o equivalente según Normativa vigente. Incluye suministro, extendido, nivelación y compactación.</t>
  </si>
  <si>
    <t xml:space="preserve"> $             642.517,00 </t>
  </si>
  <si>
    <t xml:space="preserve"> $        335.393.874,00 </t>
  </si>
  <si>
    <t>Suministro e instalación de topellantas prefabricado en concreto h=15 cm, b=20 cm y l=50 cm Titán o similar.</t>
  </si>
  <si>
    <t xml:space="preserve"> $               45.385,00 </t>
  </si>
  <si>
    <t xml:space="preserve"> $            1.089.240,00 </t>
  </si>
  <si>
    <t>TOTAL OBRAS EXTERIORES</t>
  </si>
  <si>
    <t xml:space="preserve"> $        377.777.154,00 </t>
  </si>
  <si>
    <t>SEÑALIZACIÓN</t>
  </si>
  <si>
    <t>Suministro e instalación de señalización en aluminio (señal indicando rutas de evacuación en zonas comunes y áreas determinadas). Incluye todos los materiales necesarios para su respectiva instalación.</t>
  </si>
  <si>
    <t xml:space="preserve"> $                922.750,00 </t>
  </si>
  <si>
    <t>TOTAL SEÑALIZACIÓN</t>
  </si>
  <si>
    <t>Suministro, instalación y puesta en marcha de  Ascensor montacargas. Uso: solo carga, capacidad: 2000 kg, velocidad: 12m/min, unidad motriz: hidráulica, pisos: 3, paradas: 3, dimensiones de foso: 3 m de ancho x 3 m de fondo, cabina construida en lámina reforzada, piso en lámina alfajor HR perforada con refuerzo en lámina alfajor a 0,30 m de alto. Incluye puertas de cabina y puertas de hall, funcionamiento automático, botoneras en aluminio, stop de emergencia, alarma, certificación según normatividad vigente, acabados y demás elementos especificados en los requerimientos arquitectónicos entregados por el ICFE. A todo costo.</t>
  </si>
  <si>
    <t xml:space="preserve"> $        99.365.000,00 </t>
  </si>
  <si>
    <t xml:space="preserve"> $          99.365.000,00 </t>
  </si>
  <si>
    <t>Mantenimiento preventivo mensual ascensor montacargas después de la puesta en funcionamiento y entrega a satisfacción  del equipo. Incluye revisión general, ajustes de piezas, limpieza, lubricación y atención de emergencias las 24 horas.</t>
  </si>
  <si>
    <t xml:space="preserve"> $             595.000,00 </t>
  </si>
  <si>
    <t xml:space="preserve"> $            7.140.000,00 </t>
  </si>
  <si>
    <t>Suministro, instalación y puesta en marcha de  Compresor Tipo Tornillo Rotativo Lubricado Velocidad Fija – 10HP, Modelo R7.5i-X115 TAS o similar, capacidad 36.7 cfm 65 – 118 psig, Sistema de Secado Integrado, Tanque Horizontal de 80 Galones. A todo costo.</t>
  </si>
  <si>
    <t xml:space="preserve"> $        41.104.547,00 </t>
  </si>
  <si>
    <t xml:space="preserve"> $          41.104.547,00 </t>
  </si>
  <si>
    <t>Suministro e instalación de extractor eólico de turbina 30" en cielo raso y cubierta metálica. Incluye ducto en aluminio, estudio técnico de cálculo, trabajo y seguridad en alturas. A todo costo.</t>
  </si>
  <si>
    <t xml:space="preserve"> $          1.496.345,00 </t>
  </si>
  <si>
    <t xml:space="preserve"> $            5.985.380,00 </t>
  </si>
  <si>
    <t xml:space="preserve"> $        153.594.927,00 </t>
  </si>
  <si>
    <t xml:space="preserve"> $                  2.028,00 </t>
  </si>
  <si>
    <t xml:space="preserve"> $            5.881.200,00 </t>
  </si>
  <si>
    <t xml:space="preserve"> $     4.377.463.862,00 </t>
  </si>
  <si>
    <t xml:space="preserve"> $        700.394.217,92 </t>
  </si>
  <si>
    <t xml:space="preserve"> $          43.774.638,62 </t>
  </si>
  <si>
    <t xml:space="preserve"> $        175.098.554,48 </t>
  </si>
  <si>
    <t xml:space="preserve"> $          33.268.725,35 </t>
  </si>
  <si>
    <t>CAJA DE INSPECCION 0,30*0,30*0,40 m. Incluye excavación, base en recebo común compactado, placa concreto reforzado con hierro de 3/8" c/0,20, ladrillo común, pañete impermeabilizado, cañuela, marco en ángulo 2 1/2 x 2 1/2 * 3/16" y tapa en concreto reforzado, manija tipo movible en varilla de 1/2", pase en tubo de ᶲ3/4". Según diseño.</t>
  </si>
  <si>
    <t>CAJA DE INSPECCION 0,60*0,60*1,00 m. Incluye excavación, base en recebo común compactado, placa concreto reforzado con hierro de 3/8" c/0,20, ladrillo común, pañete impermeabilizado, cañuela, marco en ángulo 2 1/2 x 2 1/2 * 3/16" y tapa en concreto reforzado, manija tipo movible en varilla de 1/2", pase en tubo de ᶲ3/4". Según diseño.</t>
  </si>
  <si>
    <t>CAJA DE INSPECCION 0,70*0,70*1,00 m. Incluye excavación, base en recebo común compactado, placa concreto reforzado con hierro de 3/8" c/0,20, ladrillo común, pañete impermeabilizado, cañuela, marco en ángulo 2 1/2 x 2 1/2 * 3/16" y tapa en concreto reforzado, manija tipo movible en varilla de 1/2", pase en tubo de ᶲ3/4". Según diseño.</t>
  </si>
  <si>
    <t>UNION TEMPORAL GRUSOLMA 2017</t>
  </si>
  <si>
    <t>Ejecución de Trámites para Edificio ante la empresa prestadora del servicio. Incluye:
-Normalización armarios de medidores. (Incluye sellado y energización).
-Elaboración, presentación y aprobación del proyecto  ante operador de red. 
-Recibo de trabajos por operador de red. (Incluye los respectivos costos).
-Maniobras y cortes para conexión de los nuevos tableros. (Incluye los respectivos costos).
-Pagos de los derechos de conexión de las nuevas cuentas
(Ver especificaciones técnicas eléctricas)</t>
  </si>
  <si>
    <t>UT. GRUSOLMA 2017</t>
  </si>
  <si>
    <t>GRUPO EMPRESARIAL PINZON MUÑOZ S.AS</t>
  </si>
  <si>
    <t xml:space="preserve">SOLUCIONES CIVILES INTEGRALES </t>
  </si>
  <si>
    <t xml:space="preserve">LADOINSA LABORES DOTACIONES  INDUSTRIALES </t>
  </si>
  <si>
    <t>ROGER RESTREPO VILLALBA</t>
  </si>
  <si>
    <t xml:space="preserve">CABALLERO ACEVEDO SAS </t>
  </si>
  <si>
    <t>DAIRO RAFAEL PEDRAZA</t>
  </si>
  <si>
    <t>UNION TEMPORAL TALLERES FISCALES 2017</t>
  </si>
  <si>
    <t>SERVICIOS AVANZADOS  E INGENIERIA SAS</t>
  </si>
  <si>
    <t>DISELECSA SA</t>
  </si>
  <si>
    <t>EICON LTDA</t>
  </si>
  <si>
    <t xml:space="preserve"> SISCOTEL LTDA </t>
  </si>
  <si>
    <t xml:space="preserve">COLOMBIA FERRELECTRICA SAS </t>
  </si>
  <si>
    <t>CONELTEL SAS</t>
  </si>
  <si>
    <t xml:space="preserve">MIGUEL ANDRES VALDERRAMA MEDINA </t>
  </si>
  <si>
    <t>MONIS ARQUITECTOS S.A.S</t>
  </si>
  <si>
    <t>OBRAS Y SISTEMAS S.A.S</t>
  </si>
  <si>
    <t xml:space="preserve">HACER DE COLOMBIA LTDA </t>
  </si>
  <si>
    <t xml:space="preserve">JOSE IVAN GOMEZ </t>
  </si>
  <si>
    <t>OAG CONSTRUCCIONES S.A.S</t>
  </si>
  <si>
    <t xml:space="preserve">CONSTRUCCION INGENIEROS CIVILES </t>
  </si>
  <si>
    <t xml:space="preserve">JUAN JOSE PIRACOCA </t>
  </si>
  <si>
    <t xml:space="preserve">PROYECTAR INGENIERIA Y ARQUITERTURA </t>
  </si>
  <si>
    <t xml:space="preserve">PROMEDIO INDICADORES </t>
  </si>
  <si>
    <t xml:space="preserve">CAPITAL DE TRABAJO </t>
  </si>
  <si>
    <t xml:space="preserve">LIQUIDEZ </t>
  </si>
  <si>
    <t xml:space="preserve">ENDEUDAMIENTO </t>
  </si>
  <si>
    <t xml:space="preserve">RENTABILIDAD  DEL PATRIMONIO </t>
  </si>
  <si>
    <t xml:space="preserve">RENTABILIDAD DEL ACTIVO </t>
  </si>
  <si>
    <t>COBERTURA DE INTERESES</t>
  </si>
  <si>
    <t xml:space="preserve">VALOR  UNITARIO INCLUIDO IVA </t>
  </si>
  <si>
    <t xml:space="preserve">PRECIO REFERENCIA UNITARIO </t>
  </si>
  <si>
    <t>VALOR TOTAL INCLUIDO IVA</t>
  </si>
  <si>
    <t>COMPONENTES</t>
  </si>
  <si>
    <t>UNID</t>
  </si>
  <si>
    <t>CANT.</t>
  </si>
  <si>
    <t xml:space="preserve">VALOR UNITARIO INCLUIDO IVA </t>
  </si>
  <si>
    <t>UN</t>
  </si>
  <si>
    <t xml:space="preserve">VALOR TOTAL INCLUIDO IVA </t>
  </si>
  <si>
    <t>VALOR UNITARIO SIN IVA</t>
  </si>
  <si>
    <t>VALOR IVA</t>
  </si>
  <si>
    <t xml:space="preserve">ANEXO No 17  DESGLOSE DE OFERTA ECONOMICA </t>
  </si>
  <si>
    <t>TORMILLO NIVELADOR (Marca STEPUP )</t>
  </si>
  <si>
    <t>RUEDA DE 8” CON TORNILLO NIVELADOR  (Marca STEPUP )</t>
  </si>
  <si>
    <t>HORIZONTAL 2.072 m (Marca STEPUP )</t>
  </si>
  <si>
    <t>HORIZONTAL 3.000 m (Marca STEPUP )</t>
  </si>
  <si>
    <t>VERTICAL 1 m (Marca STEPUP )</t>
  </si>
  <si>
    <t>VERTICAL 2 m (Marca STEPUP )</t>
  </si>
  <si>
    <t>DIAGONAL 3 m (Marca STEPUP )</t>
  </si>
  <si>
    <t>DIAGONAL 2 m (Marca STEPUP )</t>
  </si>
  <si>
    <t>BASE COLLAR (Marca STEPUP )</t>
  </si>
  <si>
    <t>PASADOR – PIN DE SEGURIDAD (Marca STEPUP)</t>
  </si>
  <si>
    <t>PLATAFORMA CON ESCOTILLA 2.072  X 0.610 m (Marca STEPUP )</t>
  </si>
  <si>
    <t>PLATAFORMA CON ESCOTILLA 3.000 X 0.610 m (Marca STEPUP )</t>
  </si>
  <si>
    <t>PLATAFORMA METÁLICA  2.072 X 0.320 m (Marca STEPUP )</t>
  </si>
  <si>
    <t>PLATAFORMA METÁLICA  3.000 X 0.320 m (Marca STEPUP )</t>
  </si>
  <si>
    <t>ESCALERA (Marca STEPUP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</si>
</sst>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4">
    <numFmt numFmtId="44" formatCode="_-* #,##0.00\ &quot;€&quot;_-;\-* #,##0.00\ &quot;€&quot;_-;_-* &quot;-&quot;??\ &quot;€&quot;_-;_-@_-"/>
    <numFmt numFmtId="43" formatCode="_-* #,##0.00\ _€_-;\-* #,##0.00\ _€_-;_-* &quot;-&quot;??\ _€_-;_-@_-"/>
    <numFmt numFmtId="164" formatCode="&quot;$&quot;\ #,##0.00_);[Red]\(&quot;$&quot;\ #,##0.00\)"/>
    <numFmt numFmtId="165" formatCode="_(&quot;$&quot;\ * #,##0_);_(&quot;$&quot;\ * \(#,##0\);_(&quot;$&quot;\ * &quot;-&quot;_);_(@_)"/>
    <numFmt numFmtId="166" formatCode="_(&quot;$&quot;\ * #,##0.00_);_(&quot;$&quot;\ * \(#,##0.00\);_(&quot;$&quot;\ * &quot;-&quot;??_);_(@_)"/>
    <numFmt numFmtId="167" formatCode="_(* #,##0.00_);_(* \(#,##0.00\);_(* &quot;-&quot;??_);_(@_)"/>
    <numFmt numFmtId="168" formatCode="_(&quot;$&quot;* #,##0_);_(&quot;$&quot;* \(#,##0\);_(&quot;$&quot;* &quot;-&quot;??_);_(@_)"/>
    <numFmt numFmtId="169" formatCode="_(* #,##0_);_(* \(#,##0\);_(* &quot;-&quot;??_);_(@_)"/>
    <numFmt numFmtId="170" formatCode="[$-C0A]mmm\-yy;@"/>
    <numFmt numFmtId="171" formatCode="[$-409]d\-mmm\-yy;@"/>
    <numFmt numFmtId="172" formatCode="_(&quot;$&quot;\ * #,##0_);_(&quot;$&quot;\ * \(#,##0\);_(&quot;$&quot;\ * &quot;-&quot;??_);_(@_)"/>
    <numFmt numFmtId="173" formatCode="_-* #,##0.00_-;\-* #,##0.00_-;_-* &quot;-&quot;??_-;_-@_-"/>
    <numFmt numFmtId="174" formatCode="_-&quot;$&quot;* #,##0.00_-;\-&quot;$&quot;* #,##0.00_-;_-&quot;$&quot;* &quot;-&quot;??_-;_-@_-"/>
    <numFmt numFmtId="175" formatCode="_ * #,##0.00_ ;_ * \-#,##0.00_ ;_ * &quot;-&quot;??_ ;_ @_ "/>
    <numFmt numFmtId="176" formatCode="0.0"/>
    <numFmt numFmtId="177" formatCode="_ &quot;$&quot;\ * #,##0.00_ ;_ &quot;$&quot;\ * \-#,##0.00_ ;_ &quot;$&quot;\ * &quot;-&quot;??_ ;_ @_ "/>
    <numFmt numFmtId="178" formatCode="&quot;$&quot;\ #,##0.00"/>
    <numFmt numFmtId="179" formatCode="_ [$€-2]\ * #,##0.00_ ;_ [$€-2]\ * \-#,##0.00_ ;_ [$€-2]\ * &quot;-&quot;??_ "/>
    <numFmt numFmtId="180" formatCode="_-* #,##0_-;\-* #,##0_-;_-* &quot;-&quot;_-;_-@_-"/>
    <numFmt numFmtId="181" formatCode="_(* #.##0_);_(* \(#.##0\);_(* &quot;-&quot;_);_(@_)"/>
    <numFmt numFmtId="182" formatCode="&quot;$&quot;#,##0_);\(&quot;$&quot;#,##0\)"/>
    <numFmt numFmtId="183" formatCode="&quot;$&quot;#,##0;\-&quot;$&quot;#,##0"/>
    <numFmt numFmtId="184" formatCode="0.000000%"/>
    <numFmt numFmtId="185" formatCode="_(* #.##0.00_);_(* \(#.##0.00\);_(* &quot;-&quot;??_);_(@_)"/>
    <numFmt numFmtId="186" formatCode="_([$$-240A]\ * #,##0.00_);_([$$-240A]\ * \(#,##0.00\);_([$$-240A]\ * &quot;-&quot;??_);_(@_)"/>
    <numFmt numFmtId="187" formatCode="&quot;$&quot;\ #,##0;[Red]&quot;$&quot;\ \-#,##0"/>
    <numFmt numFmtId="188" formatCode="_(&quot;$&quot;* #.##0_);_(&quot;$&quot;* \(#.##0\);_(&quot;$&quot;* &quot;-&quot;_);_(@_)"/>
    <numFmt numFmtId="189" formatCode="_(&quot;$&quot;* #.##0.00_);_(&quot;$&quot;* \(#.##0.00\);_(&quot;$&quot;* &quot;-&quot;??_);_(@_)"/>
    <numFmt numFmtId="190" formatCode="&quot;$&quot;\ #,##0;&quot;$&quot;\ \-#,##0"/>
    <numFmt numFmtId="191" formatCode="_ * #,##0.000_ ;_ * \-#,##0.000_ ;_ * &quot;-&quot;??_ ;_ @_ "/>
    <numFmt numFmtId="192" formatCode="_(&quot;$&quot;\ * #.##0.00_);_(&quot;$&quot;\ * \(#.##0.00\);_(&quot;$&quot;\ * &quot;-&quot;??_);_(@_)"/>
    <numFmt numFmtId="193" formatCode="_(&quot;€&quot;\ * #.##0.00_);_(&quot;€&quot;\ * \(#.##0.00\);_(&quot;€&quot;\ * &quot;-&quot;??_);_(@_)"/>
    <numFmt numFmtId="194" formatCode="0.00000"/>
    <numFmt numFmtId="195" formatCode="[$$-240A]\ #,##0.00"/>
  </numFmts>
  <fonts count="64">
    <font>
      <sz val="11"/>
      <color theme="1"/>
      <name val="Calibri"/>
      <family val="2"/>
      <scheme val="minor"/>
    </font>
    <font>
      <sz val="11"/>
      <color theme="1"/>
      <name val="Calibri"/>
      <family val="2"/>
      <scheme val="minor"/>
    </font>
    <font>
      <sz val="11"/>
      <color rgb="FF9C0006"/>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sz val="10"/>
      <color rgb="FF000000"/>
      <name val="Calibri"/>
      <family val="2"/>
    </font>
    <font>
      <sz val="11"/>
      <color rgb="FF1A1818"/>
      <name val="Calibri"/>
      <family val="2"/>
    </font>
    <font>
      <sz val="10"/>
      <color theme="0"/>
      <name val="Calibri"/>
      <family val="2"/>
      <scheme val="minor"/>
    </font>
    <font>
      <b/>
      <sz val="14"/>
      <color theme="1"/>
      <name val="Calibri"/>
      <family val="2"/>
      <scheme val="minor"/>
    </font>
    <font>
      <b/>
      <sz val="10"/>
      <color theme="1"/>
      <name val="Calibri"/>
      <family val="2"/>
      <scheme val="minor"/>
    </font>
    <font>
      <sz val="10"/>
      <color rgb="FF9C0006"/>
      <name val="Calibri"/>
      <family val="2"/>
      <scheme val="minor"/>
    </font>
    <font>
      <sz val="10"/>
      <color rgb="FFFF0000"/>
      <name val="Calibri"/>
      <family val="2"/>
      <scheme val="minor"/>
    </font>
    <font>
      <sz val="10"/>
      <color indexed="8"/>
      <name val="Arial"/>
      <family val="2"/>
    </font>
    <font>
      <sz val="11"/>
      <color indexed="8"/>
      <name val="BMWType V2 Light"/>
      <family val="2"/>
    </font>
    <font>
      <sz val="10"/>
      <name val="Arial"/>
      <family val="2"/>
    </font>
    <font>
      <b/>
      <sz val="12"/>
      <name val="Calibri"/>
      <family val="2"/>
      <scheme val="minor"/>
    </font>
    <font>
      <sz val="11"/>
      <color rgb="FF000000"/>
      <name val="Calibri"/>
      <family val="2"/>
    </font>
    <font>
      <b/>
      <sz val="10"/>
      <color theme="0"/>
      <name val="Calibri"/>
      <family val="2"/>
      <scheme val="minor"/>
    </font>
    <font>
      <b/>
      <sz val="12"/>
      <color theme="0"/>
      <name val="Calibri"/>
      <family val="2"/>
      <scheme val="minor"/>
    </font>
    <font>
      <b/>
      <sz val="10"/>
      <name val="Calibri"/>
      <family val="2"/>
      <scheme val="minor"/>
    </font>
    <font>
      <sz val="10"/>
      <name val="Calibri"/>
      <family val="2"/>
      <scheme val="minor"/>
    </font>
    <font>
      <sz val="11"/>
      <name val="Calibri"/>
      <family val="2"/>
      <scheme val="minor"/>
    </font>
    <font>
      <b/>
      <sz val="11"/>
      <name val="Calibri"/>
      <family val="2"/>
      <scheme val="minor"/>
    </font>
    <font>
      <b/>
      <sz val="10"/>
      <color rgb="FF00682F"/>
      <name val="Calibri"/>
      <family val="2"/>
      <scheme val="minor"/>
    </font>
    <font>
      <b/>
      <sz val="14"/>
      <name val="Calibri"/>
      <family val="2"/>
      <scheme val="minor"/>
    </font>
    <font>
      <b/>
      <sz val="10"/>
      <color rgb="FFFF0000"/>
      <name val="Calibri"/>
      <family val="2"/>
      <scheme val="minor"/>
    </font>
    <font>
      <b/>
      <sz val="9"/>
      <color theme="1"/>
      <name val="Verdana"/>
      <family val="2"/>
    </font>
    <font>
      <b/>
      <sz val="8"/>
      <color theme="1"/>
      <name val="Verdana"/>
      <family val="2"/>
    </font>
    <font>
      <sz val="8"/>
      <color theme="1"/>
      <name val="Verdana"/>
      <family val="2"/>
    </font>
    <font>
      <b/>
      <sz val="7"/>
      <color theme="1"/>
      <name val="Times New Roman"/>
      <family val="1"/>
    </font>
    <font>
      <sz val="10"/>
      <color indexed="8"/>
      <name val="MS Sans Serif"/>
      <family val="2"/>
    </font>
    <font>
      <sz val="11"/>
      <color indexed="8"/>
      <name val="Calibri"/>
      <family val="2"/>
    </font>
    <font>
      <sz val="12"/>
      <color theme="1"/>
      <name val="Times New Roman"/>
      <family val="2"/>
    </font>
    <font>
      <sz val="10"/>
      <name val="Helv"/>
    </font>
    <font>
      <sz val="10"/>
      <name val="Times New Roman"/>
      <family val="1"/>
      <charset val="204"/>
    </font>
    <font>
      <b/>
      <sz val="7"/>
      <color theme="1"/>
      <name val="Arial Narrow"/>
      <family val="2"/>
    </font>
    <font>
      <sz val="7"/>
      <color theme="1"/>
      <name val="Arial Narrow"/>
      <family val="2"/>
    </font>
    <font>
      <sz val="7"/>
      <color rgb="FF000000"/>
      <name val="Arial Narrow"/>
      <family val="2"/>
    </font>
    <font>
      <sz val="11"/>
      <color rgb="FF00B050"/>
      <name val="Calibri"/>
      <family val="2"/>
      <scheme val="minor"/>
    </font>
    <font>
      <sz val="8"/>
      <color rgb="FF00B050"/>
      <name val="Verdana"/>
      <family val="2"/>
    </font>
    <font>
      <b/>
      <i/>
      <sz val="10"/>
      <color rgb="FF000000"/>
      <name val="Verdana"/>
      <family val="2"/>
    </font>
    <font>
      <b/>
      <sz val="10"/>
      <color rgb="FF000000"/>
      <name val="Verdana"/>
      <family val="2"/>
    </font>
    <font>
      <sz val="11"/>
      <color theme="1"/>
      <name val="Verdana"/>
      <family val="2"/>
    </font>
    <font>
      <b/>
      <sz val="10"/>
      <color rgb="FFFF0000"/>
      <name val="Verdana"/>
      <family val="2"/>
    </font>
    <font>
      <b/>
      <sz val="7"/>
      <color theme="1"/>
      <name val="Verdana"/>
      <family val="2"/>
    </font>
    <font>
      <sz val="11"/>
      <color rgb="FFFF0000"/>
      <name val="Calibri"/>
      <family val="2"/>
      <scheme val="minor"/>
    </font>
    <font>
      <b/>
      <sz val="11"/>
      <color rgb="FFFF0000"/>
      <name val="Calibri"/>
      <family val="2"/>
      <scheme val="minor"/>
    </font>
    <font>
      <sz val="10"/>
      <color rgb="FF000000"/>
      <name val="Verdana"/>
      <family val="2"/>
    </font>
    <font>
      <b/>
      <sz val="16"/>
      <color theme="1"/>
      <name val="Arial Narrow"/>
      <family val="2"/>
    </font>
    <font>
      <b/>
      <i/>
      <sz val="8"/>
      <color theme="1"/>
      <name val="Verdana"/>
      <family val="2"/>
    </font>
    <font>
      <b/>
      <sz val="9"/>
      <color rgb="FF000000"/>
      <name val="Verdana"/>
      <family val="2"/>
    </font>
    <font>
      <sz val="9"/>
      <color rgb="FF000000"/>
      <name val="Verdana"/>
      <family val="2"/>
    </font>
    <font>
      <sz val="9"/>
      <color theme="1"/>
      <name val="Verdana"/>
      <family val="2"/>
    </font>
    <font>
      <b/>
      <sz val="8"/>
      <color theme="1"/>
      <name val="Calibri"/>
      <family val="2"/>
      <scheme val="minor"/>
    </font>
    <font>
      <sz val="8"/>
      <color theme="1"/>
      <name val="Calibri"/>
      <family val="2"/>
      <scheme val="minor"/>
    </font>
    <font>
      <b/>
      <sz val="11"/>
      <color theme="0"/>
      <name val="Calibri"/>
      <family val="2"/>
      <scheme val="minor"/>
    </font>
    <font>
      <b/>
      <sz val="8"/>
      <color theme="1"/>
      <name val="Times New Roman"/>
      <family val="1"/>
    </font>
    <font>
      <sz val="8"/>
      <color rgb="FFFF0000"/>
      <name val="Calibri"/>
      <family val="2"/>
      <scheme val="minor"/>
    </font>
    <font>
      <sz val="11"/>
      <color rgb="FFFF3300"/>
      <name val="Calibri"/>
      <family val="2"/>
      <scheme val="minor"/>
    </font>
    <font>
      <sz val="9"/>
      <color rgb="FF212121"/>
      <name val="Arial"/>
      <family val="2"/>
    </font>
    <font>
      <sz val="9"/>
      <color rgb="FF3C3C3B"/>
      <name val="Arial"/>
      <family val="2"/>
    </font>
    <font>
      <sz val="9"/>
      <color rgb="FF000000"/>
      <name val="Arial"/>
      <family val="2"/>
    </font>
    <font>
      <b/>
      <sz val="9"/>
      <color theme="1"/>
      <name val="Arial"/>
      <family val="2"/>
    </font>
  </fonts>
  <fills count="23">
    <fill>
      <patternFill patternType="none"/>
    </fill>
    <fill>
      <patternFill patternType="gray125"/>
    </fill>
    <fill>
      <patternFill patternType="solid">
        <fgColor rgb="FFFFC7CE"/>
      </patternFill>
    </fill>
    <fill>
      <patternFill patternType="solid">
        <fgColor theme="0"/>
        <bgColor indexed="64"/>
      </patternFill>
    </fill>
    <fill>
      <patternFill patternType="solid">
        <fgColor theme="4" tint="0.89999084444715716"/>
        <bgColor indexed="64"/>
      </patternFill>
    </fill>
    <fill>
      <patternFill patternType="solid">
        <fgColor theme="5" tint="0.59999389629810485"/>
        <bgColor indexed="64"/>
      </patternFill>
    </fill>
    <fill>
      <patternFill patternType="solid">
        <fgColor rgb="FFFFFFCC"/>
        <bgColor indexed="64"/>
      </patternFill>
    </fill>
    <fill>
      <patternFill patternType="solid">
        <fgColor theme="8" tint="0.59999389629810485"/>
        <bgColor indexed="64"/>
      </patternFill>
    </fill>
    <fill>
      <patternFill patternType="solid">
        <fgColor rgb="FFA8E2B6"/>
        <bgColor indexed="64"/>
      </patternFill>
    </fill>
    <fill>
      <patternFill patternType="solid">
        <fgColor rgb="FFFFC000"/>
        <bgColor indexed="64"/>
      </patternFill>
    </fill>
    <fill>
      <patternFill patternType="solid">
        <fgColor rgb="FFA6A6A6"/>
        <bgColor indexed="64"/>
      </patternFill>
    </fill>
    <fill>
      <patternFill patternType="solid">
        <fgColor rgb="FFBFBFBF"/>
        <bgColor indexed="64"/>
      </patternFill>
    </fill>
    <fill>
      <patternFill patternType="solid">
        <fgColor rgb="FF92D050"/>
        <bgColor indexed="64"/>
      </patternFill>
    </fill>
    <fill>
      <patternFill patternType="solid">
        <fgColor rgb="FFFF3300"/>
        <bgColor indexed="64"/>
      </patternFill>
    </fill>
    <fill>
      <patternFill patternType="solid">
        <fgColor rgb="FFFFCCFF"/>
        <bgColor indexed="64"/>
      </patternFill>
    </fill>
    <fill>
      <patternFill patternType="solid">
        <fgColor rgb="FF00B0F0"/>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50"/>
        <bgColor indexed="64"/>
      </patternFill>
    </fill>
    <fill>
      <patternFill patternType="gray125">
        <bgColor rgb="FFE5E5E5"/>
      </patternFill>
    </fill>
    <fill>
      <patternFill patternType="solid">
        <fgColor theme="6" tint="0.59999389629810485"/>
        <bgColor indexed="64"/>
      </patternFill>
    </fill>
    <fill>
      <patternFill patternType="solid">
        <fgColor rgb="FFF5BBE4"/>
        <bgColor indexed="64"/>
      </patternFill>
    </fill>
    <fill>
      <patternFill patternType="solid">
        <fgColor rgb="FF00FF99"/>
        <bgColor indexed="64"/>
      </patternFill>
    </fill>
  </fills>
  <borders count="3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indexed="64"/>
      </bottom>
      <diagonal/>
    </border>
    <border>
      <left/>
      <right style="medium">
        <color auto="1"/>
      </right>
      <top/>
      <bottom style="medium">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indexed="64"/>
      </right>
      <top style="medium">
        <color auto="1"/>
      </top>
      <bottom/>
      <diagonal/>
    </border>
    <border>
      <left style="medium">
        <color auto="1"/>
      </left>
      <right style="medium">
        <color indexed="64"/>
      </right>
      <top/>
      <bottom style="medium">
        <color auto="1"/>
      </bottom>
      <diagonal/>
    </border>
    <border>
      <left style="medium">
        <color auto="1"/>
      </left>
      <right style="thin">
        <color indexed="64"/>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64"/>
      </left>
      <right style="thin">
        <color indexed="64"/>
      </right>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medium">
        <color indexed="64"/>
      </bottom>
      <diagonal/>
    </border>
    <border>
      <left/>
      <right style="thick">
        <color indexed="64"/>
      </right>
      <top style="thick">
        <color indexed="64"/>
      </top>
      <bottom/>
      <diagonal/>
    </border>
    <border>
      <left/>
      <right style="thick">
        <color indexed="64"/>
      </right>
      <top/>
      <bottom style="medium">
        <color indexed="64"/>
      </bottom>
      <diagonal/>
    </border>
    <border>
      <left style="thin">
        <color indexed="64"/>
      </left>
      <right style="thin">
        <color indexed="64"/>
      </right>
      <top style="thin">
        <color indexed="64"/>
      </top>
      <bottom/>
      <diagonal/>
    </border>
    <border>
      <left style="double">
        <color indexed="64"/>
      </left>
      <right style="double">
        <color indexed="64"/>
      </right>
      <top style="double">
        <color indexed="64"/>
      </top>
      <bottom style="double">
        <color indexed="64"/>
      </bottom>
      <diagonal/>
    </border>
    <border>
      <left style="thick">
        <color indexed="64"/>
      </left>
      <right style="thick">
        <color indexed="64"/>
      </right>
      <top/>
      <bottom style="medium">
        <color rgb="FF000000"/>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99">
    <xf numFmtId="0" fontId="0" fillId="0" borderId="0"/>
    <xf numFmtId="166" fontId="1" fillId="0" borderId="0" applyFont="0" applyFill="0" applyBorder="0" applyAlignment="0" applyProtection="0"/>
    <xf numFmtId="9" fontId="1" fillId="0" borderId="0" applyFont="0" applyFill="0" applyBorder="0" applyAlignment="0" applyProtection="0"/>
    <xf numFmtId="0" fontId="2" fillId="2" borderId="0" applyNumberFormat="0" applyBorder="0" applyAlignment="0" applyProtection="0"/>
    <xf numFmtId="0" fontId="13" fillId="0" borderId="0" applyFill="0" applyAlignment="0">
      <alignment vertical="top" wrapText="1"/>
    </xf>
    <xf numFmtId="0" fontId="13" fillId="0" borderId="0" applyFill="0" applyAlignment="0">
      <alignment vertical="top" wrapText="1"/>
    </xf>
    <xf numFmtId="0" fontId="14" fillId="0" borderId="0"/>
    <xf numFmtId="0" fontId="13" fillId="0" borderId="0" applyFill="0" applyAlignment="0">
      <alignment vertical="top" wrapText="1"/>
    </xf>
    <xf numFmtId="0" fontId="14" fillId="0" borderId="0"/>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 fillId="0" borderId="0"/>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0" fontId="13" fillId="0" borderId="0" applyFill="0" applyAlignment="0">
      <alignment vertical="top" wrapText="1"/>
    </xf>
    <xf numFmtId="9" fontId="15" fillId="0" borderId="0" applyFont="0" applyFill="0" applyBorder="0" applyAlignment="0" applyProtection="0"/>
    <xf numFmtId="9" fontId="1" fillId="0" borderId="0" applyFont="0" applyFill="0" applyBorder="0" applyAlignment="0" applyProtection="0"/>
    <xf numFmtId="173" fontId="1" fillId="0" borderId="0" applyFont="0" applyFill="0" applyBorder="0" applyAlignment="0" applyProtection="0"/>
    <xf numFmtId="0" fontId="15" fillId="0" borderId="0" applyNumberFormat="0" applyFont="0" applyFill="0" applyBorder="0" applyAlignment="0" applyProtection="0"/>
    <xf numFmtId="175" fontId="15" fillId="0" borderId="0" applyFont="0" applyFill="0" applyBorder="0" applyAlignment="0" applyProtection="0"/>
    <xf numFmtId="0" fontId="15" fillId="0" borderId="0" applyNumberFormat="0" applyFont="0" applyFill="0" applyBorder="0" applyAlignment="0" applyProtection="0"/>
    <xf numFmtId="166" fontId="15" fillId="0" borderId="0" applyFont="0" applyFill="0" applyBorder="0" applyAlignment="0" applyProtection="0"/>
    <xf numFmtId="167" fontId="1" fillId="0" borderId="0" applyFont="0" applyFill="0" applyBorder="0" applyAlignment="0" applyProtection="0"/>
    <xf numFmtId="0" fontId="31" fillId="0" borderId="0"/>
    <xf numFmtId="0" fontId="1" fillId="0" borderId="0"/>
    <xf numFmtId="174" fontId="32"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9" fontId="15" fillId="0" borderId="0" applyFont="0" applyFill="0" applyBorder="0" applyAlignment="0" applyProtection="0"/>
    <xf numFmtId="44" fontId="15" fillId="0" borderId="0" applyFont="0" applyFill="0" applyBorder="0" applyAlignment="0" applyProtection="0"/>
    <xf numFmtId="180" fontId="1"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181" fontId="1" fillId="0" borderId="0" applyFont="0" applyFill="0" applyBorder="0" applyAlignment="0" applyProtection="0"/>
    <xf numFmtId="43" fontId="15" fillId="0" borderId="0" applyFont="0" applyFill="0" applyBorder="0" applyAlignment="0" applyProtection="0"/>
    <xf numFmtId="173" fontId="1"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82" fontId="15" fillId="0" borderId="0" applyFont="0" applyFill="0" applyBorder="0" applyAlignment="0" applyProtection="0"/>
    <xf numFmtId="183" fontId="15" fillId="0" borderId="0" applyFont="0" applyFill="0" applyBorder="0" applyAlignment="0" applyProtection="0"/>
    <xf numFmtId="184"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82" fontId="15" fillId="0" borderId="0" applyFont="0" applyFill="0" applyBorder="0" applyAlignment="0" applyProtection="0"/>
    <xf numFmtId="183" fontId="15" fillId="0" borderId="0" applyFont="0" applyFill="0" applyBorder="0" applyAlignment="0" applyProtection="0"/>
    <xf numFmtId="182" fontId="15" fillId="0" borderId="0" applyFont="0" applyFill="0" applyBorder="0" applyAlignment="0" applyProtection="0"/>
    <xf numFmtId="183" fontId="15" fillId="0" borderId="0" applyFont="0" applyFill="0" applyBorder="0" applyAlignment="0" applyProtection="0"/>
    <xf numFmtId="184" fontId="15" fillId="0" borderId="0" applyFont="0" applyFill="0" applyBorder="0" applyAlignment="0" applyProtection="0"/>
    <xf numFmtId="169" fontId="15" fillId="0" borderId="0" applyFont="0" applyFill="0" applyBorder="0" applyAlignment="0" applyProtection="0"/>
    <xf numFmtId="178" fontId="15" fillId="0" borderId="0" applyFont="0" applyFill="0" applyBorder="0" applyAlignment="0" applyProtection="0"/>
    <xf numFmtId="182" fontId="15" fillId="0" borderId="0" applyFont="0" applyFill="0" applyBorder="0" applyAlignment="0" applyProtection="0"/>
    <xf numFmtId="183" fontId="15" fillId="0" borderId="0" applyFont="0" applyFill="0" applyBorder="0" applyAlignment="0" applyProtection="0"/>
    <xf numFmtId="175"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69"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73" fontId="32"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3" fontId="1" fillId="0" borderId="0" applyFont="0" applyFill="0" applyBorder="0" applyAlignment="0" applyProtection="0"/>
    <xf numFmtId="167" fontId="1" fillId="0" borderId="0" applyFont="0" applyFill="0" applyBorder="0" applyAlignment="0" applyProtection="0"/>
    <xf numFmtId="173" fontId="1" fillId="0" borderId="0" applyFont="0" applyFill="0" applyBorder="0" applyAlignment="0" applyProtection="0"/>
    <xf numFmtId="175"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67" fontId="15" fillId="0" borderId="0" applyFont="0" applyFill="0" applyBorder="0" applyAlignment="0" applyProtection="0"/>
    <xf numFmtId="173"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73" fontId="15" fillId="0" borderId="0" applyFont="0" applyFill="0" applyBorder="0" applyAlignment="0" applyProtection="0"/>
    <xf numFmtId="175" fontId="15" fillId="0" borderId="0" applyFont="0" applyFill="0" applyBorder="0" applyAlignment="0" applyProtection="0"/>
    <xf numFmtId="167"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67" fontId="15" fillId="0" borderId="0" applyFont="0" applyFill="0" applyBorder="0" applyAlignment="0" applyProtection="0"/>
    <xf numFmtId="173" fontId="15" fillId="0" borderId="0" applyFont="0" applyFill="0" applyBorder="0" applyAlignment="0" applyProtection="0"/>
    <xf numFmtId="185" fontId="1" fillId="0" borderId="0" applyFont="0" applyFill="0" applyBorder="0" applyAlignment="0" applyProtection="0"/>
    <xf numFmtId="43" fontId="15" fillId="0" borderId="0" applyFont="0" applyFill="0" applyBorder="0" applyAlignment="0" applyProtection="0"/>
    <xf numFmtId="185"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67" fontId="15" fillId="0" borderId="0" applyFont="0" applyFill="0" applyBorder="0" applyAlignment="0" applyProtection="0"/>
    <xf numFmtId="173" fontId="15" fillId="0" borderId="0" applyFont="0" applyFill="0" applyBorder="0" applyAlignment="0" applyProtection="0"/>
    <xf numFmtId="44" fontId="15" fillId="0" borderId="0" applyFont="0" applyFill="0" applyBorder="0" applyAlignment="0" applyProtection="0"/>
    <xf numFmtId="186"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32" fillId="0" borderId="0" applyFont="0" applyFill="0" applyBorder="0" applyAlignment="0" applyProtection="0"/>
    <xf numFmtId="44" fontId="15" fillId="0" borderId="0" applyFont="0" applyFill="0" applyBorder="0" applyAlignment="0" applyProtection="0"/>
    <xf numFmtId="175" fontId="15" fillId="0" borderId="0" applyFont="0" applyFill="0" applyBorder="0" applyAlignment="0" applyProtection="0"/>
    <xf numFmtId="185" fontId="1" fillId="0" borderId="0" applyFont="0" applyFill="0" applyBorder="0" applyAlignment="0" applyProtection="0"/>
    <xf numFmtId="173" fontId="31" fillId="0" borderId="0" applyFont="0" applyFill="0" applyBorder="0" applyAlignment="0" applyProtection="0"/>
    <xf numFmtId="167" fontId="15" fillId="0" borderId="0" applyFont="0" applyFill="0" applyBorder="0" applyAlignment="0" applyProtection="0"/>
    <xf numFmtId="173" fontId="15" fillId="0" borderId="0" applyFont="0" applyFill="0" applyBorder="0" applyAlignment="0" applyProtection="0"/>
    <xf numFmtId="167" fontId="1" fillId="0" borderId="0" applyFont="0" applyFill="0" applyBorder="0" applyAlignment="0" applyProtection="0"/>
    <xf numFmtId="173" fontId="1" fillId="0" borderId="0" applyFont="0" applyFill="0" applyBorder="0" applyAlignment="0" applyProtection="0"/>
    <xf numFmtId="188" fontId="32" fillId="0" borderId="0" applyFont="0" applyFill="0" applyBorder="0" applyAlignment="0" applyProtection="0"/>
    <xf numFmtId="188" fontId="1" fillId="0" borderId="0" applyFont="0" applyFill="0" applyBorder="0" applyAlignment="0" applyProtection="0"/>
    <xf numFmtId="188"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43" fontId="15" fillId="0" borderId="0" applyFont="0" applyFill="0" applyBorder="0" applyAlignment="0" applyProtection="0"/>
    <xf numFmtId="0" fontId="15" fillId="0" borderId="0" applyFont="0" applyFill="0" applyBorder="0" applyAlignment="0" applyProtection="0"/>
    <xf numFmtId="190" fontId="15" fillId="0" borderId="0" applyFont="0" applyFill="0" applyBorder="0" applyAlignment="0" applyProtection="0"/>
    <xf numFmtId="0"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90" fontId="15" fillId="0" borderId="0" applyFont="0" applyFill="0" applyBorder="0" applyAlignment="0" applyProtection="0"/>
    <xf numFmtId="182" fontId="15" fillId="0" borderId="0" applyFont="0" applyFill="0" applyBorder="0" applyAlignment="0" applyProtection="0"/>
    <xf numFmtId="191" fontId="15" fillId="0" borderId="0" applyFont="0" applyFill="0" applyBorder="0" applyAlignment="0" applyProtection="0"/>
    <xf numFmtId="183" fontId="15" fillId="0" borderId="0" applyFont="0" applyFill="0" applyBorder="0" applyAlignment="0" applyProtection="0"/>
    <xf numFmtId="184" fontId="15" fillId="0" borderId="0" applyFont="0" applyFill="0" applyBorder="0" applyAlignment="0" applyProtection="0"/>
    <xf numFmtId="178" fontId="15" fillId="0" borderId="0" applyFont="0" applyFill="0" applyBorder="0" applyAlignment="0" applyProtection="0"/>
    <xf numFmtId="0" fontId="15" fillId="0" borderId="0" applyFont="0" applyFill="0" applyBorder="0" applyAlignment="0" applyProtection="0"/>
    <xf numFmtId="177"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6" fontId="32" fillId="0" borderId="0" applyFont="0" applyFill="0" applyBorder="0" applyAlignment="0" applyProtection="0"/>
    <xf numFmtId="166" fontId="15" fillId="0" borderId="0" applyFont="0" applyFill="0" applyBorder="0" applyAlignment="0" applyProtection="0"/>
    <xf numFmtId="177" fontId="15" fillId="0" borderId="0" applyFont="0" applyFill="0" applyBorder="0" applyAlignment="0" applyProtection="0"/>
    <xf numFmtId="177"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77" fontId="15" fillId="0" borderId="0" applyFont="0" applyFill="0" applyBorder="0" applyAlignment="0" applyProtection="0"/>
    <xf numFmtId="166" fontId="1" fillId="0" borderId="0" applyFont="0" applyFill="0" applyBorder="0" applyAlignment="0" applyProtection="0"/>
    <xf numFmtId="192" fontId="32" fillId="0" borderId="0" applyFont="0" applyFill="0" applyBorder="0" applyAlignment="0" applyProtection="0"/>
    <xf numFmtId="166" fontId="33" fillId="0" borderId="0" applyFont="0" applyFill="0" applyBorder="0" applyAlignment="0" applyProtection="0"/>
    <xf numFmtId="44" fontId="15" fillId="0" borderId="0" applyFont="0" applyFill="0" applyBorder="0" applyAlignment="0" applyProtection="0"/>
    <xf numFmtId="174"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93" fontId="32"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applyNumberFormat="0" applyFont="0" applyFill="0" applyBorder="0" applyAlignment="0" applyProtection="0"/>
    <xf numFmtId="0" fontId="15" fillId="0" borderId="0" applyNumberFormat="0" applyFont="0" applyFill="0" applyBorder="0" applyAlignment="0" applyProtection="0"/>
    <xf numFmtId="0" fontId="15" fillId="0" borderId="0"/>
    <xf numFmtId="0" fontId="15" fillId="0" borderId="0"/>
    <xf numFmtId="0" fontId="31" fillId="0" borderId="0"/>
    <xf numFmtId="0" fontId="1" fillId="0" borderId="0"/>
    <xf numFmtId="0" fontId="1" fillId="0" borderId="0"/>
    <xf numFmtId="0" fontId="15" fillId="0" borderId="0" applyNumberFormat="0" applyFont="0" applyFill="0" applyBorder="0" applyAlignment="0" applyProtection="0"/>
    <xf numFmtId="0" fontId="31" fillId="0" borderId="0"/>
    <xf numFmtId="44" fontId="15" fillId="0" borderId="0"/>
    <xf numFmtId="0" fontId="31" fillId="0" borderId="0"/>
    <xf numFmtId="0" fontId="15" fillId="0" borderId="0"/>
    <xf numFmtId="44" fontId="15" fillId="0" borderId="0"/>
    <xf numFmtId="44" fontId="15" fillId="0" borderId="0"/>
    <xf numFmtId="44" fontId="15" fillId="0" borderId="0"/>
    <xf numFmtId="44" fontId="15" fillId="0" borderId="0"/>
    <xf numFmtId="44" fontId="15" fillId="0" borderId="0"/>
    <xf numFmtId="0" fontId="31" fillId="0" borderId="0"/>
    <xf numFmtId="0" fontId="15" fillId="0" borderId="0"/>
    <xf numFmtId="0" fontId="15" fillId="0" borderId="0"/>
    <xf numFmtId="0" fontId="34" fillId="0" borderId="0"/>
    <xf numFmtId="0" fontId="15" fillId="0" borderId="0"/>
    <xf numFmtId="0" fontId="15" fillId="0" borderId="0"/>
    <xf numFmtId="0" fontId="15" fillId="0" borderId="0" applyNumberFormat="0" applyFont="0" applyFill="0" applyBorder="0" applyAlignment="0" applyProtection="0"/>
    <xf numFmtId="0" fontId="31" fillId="0" borderId="0"/>
    <xf numFmtId="0" fontId="15" fillId="0" borderId="0" applyNumberFormat="0" applyFont="0" applyFill="0" applyBorder="0" applyAlignment="0" applyProtection="0"/>
    <xf numFmtId="0" fontId="15" fillId="0" borderId="0" applyNumberFormat="0" applyFont="0" applyFill="0" applyBorder="0" applyAlignment="0" applyProtection="0"/>
    <xf numFmtId="0" fontId="15" fillId="0" borderId="0" applyNumberFormat="0" applyFont="0" applyFill="0" applyBorder="0" applyAlignment="0" applyProtection="0"/>
    <xf numFmtId="0" fontId="15" fillId="0" borderId="0" applyNumberFormat="0" applyFont="0" applyFill="0" applyBorder="0" applyAlignment="0" applyProtection="0"/>
    <xf numFmtId="0" fontId="15" fillId="0" borderId="0"/>
    <xf numFmtId="0" fontId="35" fillId="0" borderId="0" applyNumberFormat="0" applyFill="0" applyBorder="0" applyProtection="0">
      <alignment vertical="top" wrapText="1"/>
    </xf>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0" fontId="15" fillId="0" borderId="0"/>
    <xf numFmtId="0" fontId="1" fillId="0" borderId="0"/>
    <xf numFmtId="0" fontId="1" fillId="0" borderId="0"/>
    <xf numFmtId="0" fontId="1" fillId="0" borderId="0"/>
    <xf numFmtId="0" fontId="1" fillId="0" borderId="0"/>
    <xf numFmtId="0" fontId="15" fillId="0" borderId="0" applyNumberFormat="0" applyFont="0" applyFill="0" applyBorder="0" applyAlignment="0" applyProtection="0"/>
    <xf numFmtId="0" fontId="32" fillId="0" borderId="0"/>
    <xf numFmtId="0" fontId="15" fillId="0" borderId="0" applyNumberFormat="0" applyFont="0" applyFill="0" applyBorder="0" applyAlignment="0" applyProtection="0"/>
    <xf numFmtId="0" fontId="32" fillId="0" borderId="0"/>
    <xf numFmtId="0" fontId="32" fillId="0" borderId="0"/>
    <xf numFmtId="0" fontId="1" fillId="0" borderId="0"/>
    <xf numFmtId="0" fontId="1" fillId="0" borderId="0"/>
    <xf numFmtId="0" fontId="32" fillId="0" borderId="0"/>
    <xf numFmtId="0" fontId="15" fillId="0" borderId="0"/>
    <xf numFmtId="0" fontId="31" fillId="0" borderId="0"/>
    <xf numFmtId="0" fontId="15" fillId="0" borderId="0"/>
    <xf numFmtId="0" fontId="15" fillId="0" borderId="0"/>
    <xf numFmtId="0" fontId="31"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 fillId="0" borderId="0"/>
    <xf numFmtId="0" fontId="15" fillId="0" borderId="0" applyNumberFormat="0" applyFont="0" applyFill="0" applyBorder="0" applyAlignment="0" applyProtection="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35"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5" fillId="0" borderId="0" applyFont="0" applyFill="0" applyBorder="0" applyAlignment="0" applyProtection="0"/>
    <xf numFmtId="174" fontId="1" fillId="0" borderId="0" applyFont="0" applyFill="0" applyBorder="0" applyAlignment="0" applyProtection="0"/>
    <xf numFmtId="4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43" fontId="15" fillId="0" borderId="0" applyFont="0" applyFill="0" applyBorder="0" applyAlignment="0" applyProtection="0"/>
    <xf numFmtId="173" fontId="1" fillId="0" borderId="0" applyFont="0" applyFill="0" applyBorder="0" applyAlignment="0" applyProtection="0"/>
    <xf numFmtId="43" fontId="15"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44" fontId="15" fillId="0" borderId="0"/>
    <xf numFmtId="173" fontId="1" fillId="0" borderId="0" applyFont="0" applyFill="0" applyBorder="0" applyAlignment="0" applyProtection="0"/>
    <xf numFmtId="17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5" fillId="0" borderId="0" applyFont="0" applyFill="0" applyBorder="0" applyAlignment="0" applyProtection="0"/>
    <xf numFmtId="0" fontId="31" fillId="0" borderId="0"/>
    <xf numFmtId="173" fontId="1" fillId="0" borderId="0" applyFont="0" applyFill="0" applyBorder="0" applyAlignment="0" applyProtection="0"/>
    <xf numFmtId="173" fontId="1" fillId="0" borderId="0" applyFont="0" applyFill="0" applyBorder="0" applyAlignment="0" applyProtection="0"/>
    <xf numFmtId="174"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174"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174"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173" fontId="1" fillId="0" borderId="0" applyFont="0" applyFill="0" applyBorder="0" applyAlignment="0" applyProtection="0"/>
    <xf numFmtId="174"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174" fontId="1" fillId="0" borderId="0" applyFont="0" applyFill="0" applyBorder="0" applyAlignment="0" applyProtection="0"/>
    <xf numFmtId="173" fontId="1" fillId="0" borderId="0" applyFont="0" applyFill="0" applyBorder="0" applyAlignment="0" applyProtection="0"/>
    <xf numFmtId="0" fontId="15" fillId="0" borderId="0" applyNumberFormat="0" applyFont="0" applyFill="0" applyBorder="0" applyAlignment="0" applyProtection="0"/>
    <xf numFmtId="173" fontId="1" fillId="0" borderId="0" applyFont="0" applyFill="0" applyBorder="0" applyAlignment="0" applyProtection="0"/>
    <xf numFmtId="175" fontId="15" fillId="0" borderId="0" applyFont="0" applyFill="0" applyBorder="0" applyAlignment="0" applyProtection="0"/>
    <xf numFmtId="17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5" fillId="0" borderId="0"/>
    <xf numFmtId="0" fontId="15" fillId="0" borderId="0"/>
    <xf numFmtId="173" fontId="1" fillId="0" borderId="0" applyFont="0" applyFill="0" applyBorder="0" applyAlignment="0" applyProtection="0"/>
    <xf numFmtId="174"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4" fontId="1" fillId="0" borderId="0" applyFont="0" applyFill="0" applyBorder="0" applyAlignment="0" applyProtection="0"/>
    <xf numFmtId="173"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3"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4" fontId="1" fillId="0" borderId="0" applyFont="0" applyFill="0" applyBorder="0" applyAlignment="0" applyProtection="0"/>
  </cellStyleXfs>
  <cellXfs count="493">
    <xf numFmtId="0" fontId="0" fillId="0" borderId="0" xfId="0"/>
    <xf numFmtId="0" fontId="5" fillId="3" borderId="0" xfId="0" applyFont="1" applyFill="1"/>
    <xf numFmtId="0" fontId="8" fillId="3" borderId="0" xfId="0" applyFont="1" applyFill="1" applyProtection="1">
      <protection locked="0"/>
    </xf>
    <xf numFmtId="0" fontId="5" fillId="3" borderId="0" xfId="0" applyFont="1" applyFill="1" applyProtection="1">
      <protection locked="0"/>
    </xf>
    <xf numFmtId="0" fontId="9" fillId="3" borderId="0" xfId="0" applyFont="1" applyFill="1" applyProtection="1">
      <protection locked="0"/>
    </xf>
    <xf numFmtId="0" fontId="10" fillId="3" borderId="0" xfId="0" applyFont="1" applyFill="1" applyBorder="1" applyProtection="1">
      <protection locked="0"/>
    </xf>
    <xf numFmtId="0" fontId="10" fillId="3" borderId="0" xfId="0" applyFont="1" applyFill="1" applyBorder="1" applyAlignment="1" applyProtection="1">
      <alignment horizontal="center"/>
      <protection locked="0"/>
    </xf>
    <xf numFmtId="0" fontId="3" fillId="3" borderId="0" xfId="0" applyFont="1" applyFill="1" applyProtection="1">
      <protection locked="0"/>
    </xf>
    <xf numFmtId="0" fontId="5" fillId="3" borderId="1" xfId="0" applyFont="1" applyFill="1" applyBorder="1" applyProtection="1">
      <protection locked="0"/>
    </xf>
    <xf numFmtId="0" fontId="5" fillId="3" borderId="2" xfId="0" applyFont="1" applyFill="1" applyBorder="1" applyProtection="1">
      <protection locked="0"/>
    </xf>
    <xf numFmtId="0" fontId="5" fillId="3" borderId="3" xfId="0" applyFont="1" applyFill="1" applyBorder="1" applyProtection="1">
      <protection locked="0"/>
    </xf>
    <xf numFmtId="0" fontId="5" fillId="3" borderId="4" xfId="0" applyFont="1" applyFill="1" applyBorder="1" applyProtection="1">
      <protection locked="0"/>
    </xf>
    <xf numFmtId="0" fontId="5" fillId="3" borderId="0" xfId="0" applyFont="1" applyFill="1" applyBorder="1" applyProtection="1">
      <protection locked="0"/>
    </xf>
    <xf numFmtId="0" fontId="5" fillId="3" borderId="5" xfId="0" applyFont="1" applyFill="1" applyBorder="1" applyProtection="1">
      <protection locked="0"/>
    </xf>
    <xf numFmtId="0" fontId="5" fillId="3" borderId="0" xfId="0" applyFont="1" applyFill="1" applyBorder="1" applyAlignment="1" applyProtection="1">
      <alignment horizontal="left" vertical="center" indent="1"/>
      <protection locked="0"/>
    </xf>
    <xf numFmtId="0" fontId="11" fillId="2" borderId="0" xfId="3" applyFont="1" applyBorder="1" applyAlignment="1" applyProtection="1">
      <alignment horizontal="center" vertical="center"/>
      <protection locked="0"/>
    </xf>
    <xf numFmtId="10" fontId="5" fillId="3" borderId="0" xfId="0" applyNumberFormat="1" applyFont="1" applyFill="1" applyAlignment="1" applyProtection="1">
      <alignment horizontal="center"/>
    </xf>
    <xf numFmtId="0" fontId="5" fillId="3" borderId="7" xfId="0" applyFont="1" applyFill="1" applyBorder="1" applyProtection="1">
      <protection locked="0"/>
    </xf>
    <xf numFmtId="0" fontId="5" fillId="3" borderId="8" xfId="0" applyFont="1" applyFill="1" applyBorder="1" applyProtection="1">
      <protection locked="0"/>
    </xf>
    <xf numFmtId="0" fontId="12" fillId="3" borderId="8" xfId="0" applyFont="1" applyFill="1" applyBorder="1" applyAlignment="1" applyProtection="1">
      <alignment horizontal="center"/>
      <protection locked="0"/>
    </xf>
    <xf numFmtId="0" fontId="5" fillId="3" borderId="9" xfId="0" applyFont="1" applyFill="1" applyBorder="1" applyProtection="1">
      <protection locked="0"/>
    </xf>
    <xf numFmtId="0" fontId="12" fillId="3" borderId="0" xfId="0" applyFont="1" applyFill="1" applyBorder="1" applyAlignment="1" applyProtection="1">
      <alignment horizontal="center"/>
      <protection locked="0"/>
    </xf>
    <xf numFmtId="0" fontId="12" fillId="3" borderId="2" xfId="0" applyFont="1" applyFill="1" applyBorder="1" applyAlignment="1" applyProtection="1">
      <alignment horizontal="center"/>
      <protection locked="0"/>
    </xf>
    <xf numFmtId="0" fontId="11" fillId="3" borderId="0" xfId="3" applyFont="1" applyFill="1" applyBorder="1" applyAlignment="1" applyProtection="1">
      <alignment horizontal="center" vertical="center"/>
      <protection locked="0"/>
    </xf>
    <xf numFmtId="0" fontId="5" fillId="4" borderId="0" xfId="0" applyFont="1" applyFill="1" applyProtection="1">
      <protection locked="0"/>
    </xf>
    <xf numFmtId="0" fontId="3" fillId="4" borderId="0" xfId="0" applyFont="1" applyFill="1" applyAlignment="1" applyProtection="1">
      <alignment horizontal="left" vertical="center"/>
      <protection locked="0"/>
    </xf>
    <xf numFmtId="0" fontId="8" fillId="3" borderId="0" xfId="0" applyFont="1" applyFill="1"/>
    <xf numFmtId="0" fontId="5" fillId="3" borderId="0" xfId="0" applyFont="1" applyFill="1" applyBorder="1"/>
    <xf numFmtId="0" fontId="16" fillId="3" borderId="8" xfId="0" applyFont="1" applyFill="1" applyBorder="1" applyAlignment="1">
      <alignment vertical="top"/>
    </xf>
    <xf numFmtId="0" fontId="5" fillId="3" borderId="8" xfId="0" applyFont="1" applyFill="1" applyBorder="1"/>
    <xf numFmtId="0" fontId="5" fillId="3" borderId="1" xfId="0" applyFont="1" applyFill="1" applyBorder="1"/>
    <xf numFmtId="0" fontId="5" fillId="3" borderId="2" xfId="0" applyFont="1" applyFill="1" applyBorder="1"/>
    <xf numFmtId="0" fontId="5" fillId="3" borderId="3" xfId="0" applyFont="1" applyFill="1" applyBorder="1"/>
    <xf numFmtId="0" fontId="5" fillId="3" borderId="4" xfId="0" applyFont="1" applyFill="1" applyBorder="1"/>
    <xf numFmtId="0" fontId="5" fillId="3" borderId="5" xfId="0" applyFont="1" applyFill="1" applyBorder="1"/>
    <xf numFmtId="0" fontId="5" fillId="3" borderId="7" xfId="0" applyFont="1" applyFill="1" applyBorder="1"/>
    <xf numFmtId="0" fontId="5" fillId="3" borderId="9" xfId="0" applyFont="1" applyFill="1" applyBorder="1"/>
    <xf numFmtId="0" fontId="5" fillId="3" borderId="0" xfId="0" applyFont="1" applyFill="1" applyAlignment="1">
      <alignment horizontal="center" vertical="center"/>
    </xf>
    <xf numFmtId="0" fontId="10" fillId="3" borderId="0" xfId="0" applyFont="1" applyFill="1" applyAlignment="1">
      <alignment horizontal="center" vertical="center"/>
    </xf>
    <xf numFmtId="168" fontId="5" fillId="3" borderId="0" xfId="1" applyNumberFormat="1" applyFont="1" applyFill="1"/>
    <xf numFmtId="0" fontId="5" fillId="3" borderId="0" xfId="0" applyNumberFormat="1" applyFont="1" applyFill="1"/>
    <xf numFmtId="166" fontId="5" fillId="3" borderId="0" xfId="1" applyFont="1" applyFill="1"/>
    <xf numFmtId="17" fontId="5" fillId="3" borderId="0" xfId="0" applyNumberFormat="1" applyFont="1" applyFill="1"/>
    <xf numFmtId="0" fontId="5" fillId="5" borderId="0" xfId="0" applyFont="1" applyFill="1"/>
    <xf numFmtId="0" fontId="18" fillId="3" borderId="0" xfId="0" applyFont="1" applyFill="1" applyAlignment="1">
      <alignment horizontal="center"/>
    </xf>
    <xf numFmtId="0" fontId="16" fillId="3" borderId="8" xfId="0" applyFont="1" applyFill="1" applyBorder="1" applyAlignment="1">
      <alignment horizontal="left" vertical="top"/>
    </xf>
    <xf numFmtId="0" fontId="19" fillId="3" borderId="8" xfId="0" applyFont="1" applyFill="1" applyBorder="1" applyAlignment="1">
      <alignment horizontal="left" vertical="top"/>
    </xf>
    <xf numFmtId="0" fontId="20" fillId="3" borderId="8" xfId="0" applyFont="1" applyFill="1" applyBorder="1" applyAlignment="1">
      <alignment vertical="top"/>
    </xf>
    <xf numFmtId="0" fontId="10" fillId="3" borderId="0" xfId="0" applyFont="1" applyFill="1" applyAlignment="1">
      <alignment horizontal="center"/>
    </xf>
    <xf numFmtId="0" fontId="20" fillId="3" borderId="0" xfId="0" applyFont="1" applyFill="1" applyBorder="1" applyAlignment="1">
      <alignment vertical="top"/>
    </xf>
    <xf numFmtId="0" fontId="21" fillId="0" borderId="0" xfId="0" applyFont="1"/>
    <xf numFmtId="0" fontId="21" fillId="3" borderId="0" xfId="0" applyFont="1" applyFill="1" applyBorder="1" applyAlignment="1">
      <alignment horizontal="left" vertical="top" indent="1"/>
    </xf>
    <xf numFmtId="0" fontId="10" fillId="3" borderId="0" xfId="0" applyFont="1" applyFill="1" applyAlignment="1">
      <alignment horizontal="center" vertical="top"/>
    </xf>
    <xf numFmtId="0" fontId="5" fillId="3" borderId="0" xfId="0" applyFont="1" applyFill="1" applyAlignment="1">
      <alignment horizontal="left" indent="1"/>
    </xf>
    <xf numFmtId="0" fontId="10" fillId="3" borderId="0" xfId="0" applyFont="1" applyFill="1" applyBorder="1"/>
    <xf numFmtId="0" fontId="10" fillId="3" borderId="0" xfId="0" applyFont="1" applyFill="1"/>
    <xf numFmtId="0" fontId="10" fillId="4" borderId="6" xfId="0" applyFont="1" applyFill="1" applyBorder="1" applyAlignment="1">
      <alignment horizontal="center" vertical="center"/>
    </xf>
    <xf numFmtId="0" fontId="18" fillId="3" borderId="0" xfId="0" applyFont="1" applyFill="1" applyBorder="1" applyAlignment="1">
      <alignment horizontal="center" vertical="center"/>
    </xf>
    <xf numFmtId="0" fontId="10" fillId="4" borderId="19"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3" borderId="0" xfId="0" applyFont="1" applyFill="1" applyBorder="1" applyAlignment="1">
      <alignment horizontal="center"/>
    </xf>
    <xf numFmtId="0" fontId="18" fillId="3" borderId="0" xfId="0" applyFont="1" applyFill="1" applyBorder="1" applyAlignment="1">
      <alignment horizontal="center"/>
    </xf>
    <xf numFmtId="0" fontId="10" fillId="3" borderId="18" xfId="0" applyFont="1" applyFill="1" applyBorder="1" applyAlignment="1">
      <alignment horizontal="center"/>
    </xf>
    <xf numFmtId="0" fontId="5" fillId="3" borderId="0" xfId="0" applyFont="1" applyFill="1" applyBorder="1" applyAlignment="1">
      <alignment horizontal="center" vertical="center" wrapText="1"/>
    </xf>
    <xf numFmtId="0" fontId="5" fillId="3" borderId="0" xfId="0" applyFont="1" applyFill="1" applyAlignment="1">
      <alignment horizontal="center"/>
    </xf>
    <xf numFmtId="0" fontId="18" fillId="3" borderId="0" xfId="0" applyFont="1" applyFill="1" applyBorder="1" applyAlignment="1">
      <alignment vertical="top"/>
    </xf>
    <xf numFmtId="0" fontId="18" fillId="3" borderId="0" xfId="0" applyFont="1" applyFill="1"/>
    <xf numFmtId="0" fontId="10" fillId="4" borderId="20" xfId="0" applyFont="1" applyFill="1" applyBorder="1" applyAlignment="1">
      <alignment horizontal="center" vertical="center"/>
    </xf>
    <xf numFmtId="0" fontId="8" fillId="3" borderId="0" xfId="0" applyFont="1" applyFill="1" applyBorder="1" applyAlignment="1">
      <alignment vertical="top" wrapText="1"/>
    </xf>
    <xf numFmtId="0" fontId="21" fillId="3" borderId="0" xfId="0" applyFont="1" applyFill="1" applyBorder="1" applyAlignment="1">
      <alignment vertical="top" wrapText="1"/>
    </xf>
    <xf numFmtId="168" fontId="21" fillId="3" borderId="0" xfId="1" applyNumberFormat="1" applyFont="1" applyFill="1" applyBorder="1" applyAlignment="1">
      <alignment vertical="top" wrapText="1"/>
    </xf>
    <xf numFmtId="0" fontId="21" fillId="3" borderId="0" xfId="2" applyNumberFormat="1" applyFont="1" applyFill="1" applyBorder="1" applyAlignment="1">
      <alignment vertical="top" wrapText="1"/>
    </xf>
    <xf numFmtId="0" fontId="21" fillId="3" borderId="0" xfId="0" applyNumberFormat="1" applyFont="1" applyFill="1" applyBorder="1" applyAlignment="1">
      <alignment horizontal="center" vertical="center" wrapText="1"/>
    </xf>
    <xf numFmtId="0" fontId="21" fillId="3" borderId="0" xfId="0" applyFont="1" applyFill="1" applyBorder="1" applyAlignment="1">
      <alignment horizontal="center" vertical="center" wrapText="1"/>
    </xf>
    <xf numFmtId="9" fontId="21" fillId="3" borderId="0" xfId="2" applyFont="1" applyFill="1" applyBorder="1" applyAlignment="1">
      <alignment horizontal="center" vertical="center" wrapText="1"/>
    </xf>
    <xf numFmtId="0" fontId="22" fillId="0" borderId="8" xfId="0" applyFont="1" applyBorder="1"/>
    <xf numFmtId="0" fontId="22" fillId="3" borderId="8" xfId="0" applyFont="1" applyFill="1" applyBorder="1"/>
    <xf numFmtId="168" fontId="22" fillId="0" borderId="8" xfId="1" applyNumberFormat="1" applyFont="1" applyBorder="1"/>
    <xf numFmtId="0" fontId="22" fillId="0" borderId="8" xfId="2" applyNumberFormat="1" applyFont="1" applyBorder="1"/>
    <xf numFmtId="0" fontId="22" fillId="0" borderId="8" xfId="0" applyNumberFormat="1" applyFont="1" applyBorder="1" applyAlignment="1">
      <alignment horizontal="center" vertical="center"/>
    </xf>
    <xf numFmtId="0" fontId="22" fillId="0" borderId="0" xfId="0" applyFont="1" applyAlignment="1">
      <alignment horizontal="center" vertical="center"/>
    </xf>
    <xf numFmtId="9" fontId="22" fillId="0" borderId="0" xfId="2" applyFont="1" applyAlignment="1">
      <alignment horizontal="center" vertical="center"/>
    </xf>
    <xf numFmtId="0" fontId="22" fillId="0" borderId="0" xfId="0" applyFont="1" applyBorder="1"/>
    <xf numFmtId="0" fontId="20" fillId="4" borderId="6" xfId="0" applyFont="1" applyFill="1" applyBorder="1" applyAlignment="1">
      <alignment horizontal="center" vertical="center"/>
    </xf>
    <xf numFmtId="0" fontId="8" fillId="3" borderId="0" xfId="0" applyFont="1" applyFill="1" applyBorder="1"/>
    <xf numFmtId="168" fontId="20" fillId="4" borderId="19" xfId="1" applyNumberFormat="1" applyFont="1" applyFill="1" applyBorder="1" applyAlignment="1">
      <alignment horizontal="center" vertical="center"/>
    </xf>
    <xf numFmtId="0" fontId="20" fillId="4" borderId="24" xfId="2" applyNumberFormat="1" applyFont="1" applyFill="1" applyBorder="1" applyAlignment="1">
      <alignment horizontal="center" vertical="center" wrapText="1"/>
    </xf>
    <xf numFmtId="0" fontId="20" fillId="4" borderId="24" xfId="0" applyNumberFormat="1" applyFont="1" applyFill="1" applyBorder="1" applyAlignment="1">
      <alignment horizontal="center" vertical="center"/>
    </xf>
    <xf numFmtId="169" fontId="20" fillId="4" borderId="24" xfId="0" applyNumberFormat="1" applyFont="1" applyFill="1" applyBorder="1" applyAlignment="1">
      <alignment horizontal="center" vertical="center" wrapText="1"/>
    </xf>
    <xf numFmtId="9" fontId="21" fillId="3" borderId="0" xfId="2" applyFont="1" applyFill="1" applyBorder="1" applyAlignment="1">
      <alignment vertical="top" wrapText="1"/>
    </xf>
    <xf numFmtId="0" fontId="22" fillId="3" borderId="0" xfId="0" applyFont="1" applyFill="1" applyBorder="1"/>
    <xf numFmtId="0" fontId="23" fillId="3" borderId="0" xfId="0" applyFont="1" applyFill="1" applyBorder="1" applyAlignment="1"/>
    <xf numFmtId="0" fontId="4" fillId="3" borderId="0" xfId="0" applyFont="1" applyFill="1" applyBorder="1"/>
    <xf numFmtId="168" fontId="23" fillId="3" borderId="0" xfId="1" applyNumberFormat="1" applyFont="1" applyFill="1" applyBorder="1" applyAlignment="1">
      <alignment horizontal="center" vertical="center"/>
    </xf>
    <xf numFmtId="0" fontId="23" fillId="3" borderId="0" xfId="2" applyNumberFormat="1" applyFont="1" applyFill="1" applyBorder="1" applyAlignment="1">
      <alignment horizontal="center" vertical="center"/>
    </xf>
    <xf numFmtId="0" fontId="20" fillId="3" borderId="0" xfId="0" applyNumberFormat="1" applyFont="1" applyFill="1" applyBorder="1" applyAlignment="1">
      <alignment horizontal="center" vertical="center" wrapText="1"/>
    </xf>
    <xf numFmtId="169" fontId="23" fillId="3" borderId="0" xfId="0" applyNumberFormat="1" applyFont="1" applyFill="1" applyBorder="1" applyAlignment="1">
      <alignment horizontal="center" vertical="center"/>
    </xf>
    <xf numFmtId="9" fontId="23" fillId="3" borderId="0" xfId="2" applyFont="1" applyFill="1" applyBorder="1" applyAlignment="1">
      <alignment horizontal="center" vertical="center" wrapText="1"/>
    </xf>
    <xf numFmtId="0" fontId="21" fillId="3" borderId="0" xfId="0" applyNumberFormat="1" applyFont="1" applyFill="1" applyBorder="1" applyAlignment="1">
      <alignment vertical="top" wrapText="1"/>
    </xf>
    <xf numFmtId="17" fontId="21" fillId="6" borderId="0" xfId="0" applyNumberFormat="1" applyFont="1" applyFill="1" applyBorder="1" applyAlignment="1">
      <alignment horizontal="center" vertical="center" wrapText="1"/>
    </xf>
    <xf numFmtId="0" fontId="5" fillId="3" borderId="0" xfId="0" applyFont="1" applyFill="1" applyBorder="1" applyAlignment="1">
      <alignment horizontal="center"/>
    </xf>
    <xf numFmtId="168" fontId="10" fillId="3" borderId="0" xfId="1" applyNumberFormat="1" applyFont="1" applyFill="1" applyBorder="1" applyAlignment="1">
      <alignment horizontal="left"/>
    </xf>
    <xf numFmtId="168" fontId="10" fillId="6" borderId="0" xfId="1" applyNumberFormat="1" applyFont="1" applyFill="1"/>
    <xf numFmtId="0" fontId="5" fillId="3" borderId="0" xfId="0" applyFont="1" applyFill="1" applyAlignment="1">
      <alignment horizontal="left" indent="2"/>
    </xf>
    <xf numFmtId="0" fontId="5" fillId="3" borderId="0" xfId="0" applyFont="1" applyFill="1" applyAlignment="1">
      <alignment horizontal="left" indent="3"/>
    </xf>
    <xf numFmtId="0" fontId="10" fillId="3" borderId="0" xfId="0" applyFont="1" applyFill="1" applyAlignment="1">
      <alignment horizontal="left" indent="2"/>
    </xf>
    <xf numFmtId="168" fontId="10" fillId="5" borderId="0" xfId="1" applyNumberFormat="1" applyFont="1" applyFill="1" applyBorder="1" applyAlignment="1">
      <alignment horizontal="left"/>
    </xf>
    <xf numFmtId="168" fontId="10" fillId="7" borderId="0" xfId="1" applyNumberFormat="1" applyFont="1" applyFill="1" applyBorder="1" applyAlignment="1">
      <alignment horizontal="left"/>
    </xf>
    <xf numFmtId="0" fontId="5" fillId="7" borderId="0" xfId="0" applyFont="1" applyFill="1"/>
    <xf numFmtId="166" fontId="5" fillId="7" borderId="0" xfId="1" applyFont="1" applyFill="1"/>
    <xf numFmtId="0" fontId="10" fillId="3" borderId="0" xfId="0" applyFont="1" applyFill="1" applyBorder="1" applyAlignment="1">
      <alignment horizontal="left" indent="2"/>
    </xf>
    <xf numFmtId="165" fontId="20" fillId="4" borderId="21" xfId="0" applyNumberFormat="1" applyFont="1" applyFill="1" applyBorder="1" applyAlignment="1">
      <alignment horizontal="center" vertical="center" wrapText="1"/>
    </xf>
    <xf numFmtId="165" fontId="20" fillId="4" borderId="22" xfId="0" applyNumberFormat="1" applyFont="1" applyFill="1" applyBorder="1" applyAlignment="1">
      <alignment horizontal="center" vertical="center" wrapText="1"/>
    </xf>
    <xf numFmtId="1" fontId="10" fillId="3" borderId="0" xfId="1" applyNumberFormat="1" applyFont="1" applyFill="1" applyAlignment="1">
      <alignment horizontal="center"/>
    </xf>
    <xf numFmtId="1" fontId="5" fillId="3" borderId="0" xfId="1" applyNumberFormat="1" applyFont="1" applyFill="1" applyAlignment="1">
      <alignment horizontal="center"/>
    </xf>
    <xf numFmtId="168" fontId="10" fillId="3" borderId="0" xfId="1" applyNumberFormat="1" applyFont="1" applyFill="1" applyAlignment="1">
      <alignment horizontal="center"/>
    </xf>
    <xf numFmtId="0" fontId="8" fillId="3" borderId="0" xfId="0" applyFont="1" applyFill="1" applyAlignment="1">
      <alignment horizontal="center" vertical="center"/>
    </xf>
    <xf numFmtId="0" fontId="5" fillId="6" borderId="13" xfId="0" applyFont="1" applyFill="1" applyBorder="1" applyAlignment="1">
      <alignment horizontal="center"/>
    </xf>
    <xf numFmtId="0" fontId="5" fillId="6" borderId="0" xfId="0" applyFont="1" applyFill="1" applyBorder="1" applyAlignment="1">
      <alignment horizontal="center"/>
    </xf>
    <xf numFmtId="0" fontId="5" fillId="6" borderId="14" xfId="0" applyFont="1" applyFill="1" applyBorder="1" applyAlignment="1">
      <alignment horizontal="center"/>
    </xf>
    <xf numFmtId="168" fontId="8" fillId="3" borderId="0" xfId="1" applyNumberFormat="1" applyFont="1" applyFill="1" applyBorder="1" applyAlignment="1">
      <alignment vertical="top" wrapText="1"/>
    </xf>
    <xf numFmtId="0" fontId="8" fillId="3" borderId="0" xfId="0" applyFont="1" applyFill="1" applyBorder="1" applyAlignment="1">
      <alignment horizontal="center" vertical="top" wrapText="1"/>
    </xf>
    <xf numFmtId="0" fontId="5" fillId="3" borderId="2" xfId="0" applyFont="1" applyFill="1" applyBorder="1" applyAlignment="1" applyProtection="1">
      <alignment horizontal="center" vertical="center"/>
      <protection locked="0"/>
    </xf>
    <xf numFmtId="0" fontId="5" fillId="3" borderId="0" xfId="0" applyFont="1" applyFill="1" applyBorder="1" applyAlignment="1" applyProtection="1">
      <alignment horizontal="center" vertical="center"/>
      <protection locked="0"/>
    </xf>
    <xf numFmtId="9" fontId="5" fillId="6" borderId="0" xfId="2" applyFont="1" applyFill="1" applyBorder="1" applyAlignment="1">
      <alignment horizontal="center"/>
    </xf>
    <xf numFmtId="14" fontId="5" fillId="3" borderId="0" xfId="0" applyNumberFormat="1" applyFont="1" applyFill="1"/>
    <xf numFmtId="0" fontId="12" fillId="3" borderId="0" xfId="2" applyNumberFormat="1" applyFont="1" applyFill="1" applyBorder="1" applyAlignment="1">
      <alignment vertical="top" wrapText="1"/>
    </xf>
    <xf numFmtId="168" fontId="18" fillId="3" borderId="0" xfId="0" applyNumberFormat="1" applyFont="1" applyFill="1"/>
    <xf numFmtId="170" fontId="18" fillId="3" borderId="0" xfId="0" applyNumberFormat="1" applyFont="1" applyFill="1"/>
    <xf numFmtId="0" fontId="20" fillId="3" borderId="0" xfId="0" applyFont="1" applyFill="1"/>
    <xf numFmtId="0" fontId="20" fillId="3" borderId="0" xfId="0" applyFont="1" applyFill="1" applyAlignment="1">
      <alignment horizontal="center" vertical="center"/>
    </xf>
    <xf numFmtId="0" fontId="5" fillId="6" borderId="0" xfId="0" applyFont="1" applyFill="1" applyBorder="1"/>
    <xf numFmtId="0" fontId="22" fillId="3" borderId="0" xfId="0" applyFont="1" applyFill="1" applyBorder="1" applyAlignment="1">
      <alignment horizontal="left" indent="1"/>
    </xf>
    <xf numFmtId="168" fontId="8" fillId="3" borderId="0" xfId="1" applyNumberFormat="1" applyFont="1" applyFill="1"/>
    <xf numFmtId="168" fontId="16" fillId="3" borderId="8" xfId="1" applyNumberFormat="1" applyFont="1" applyFill="1" applyBorder="1" applyAlignment="1">
      <alignment horizontal="left" vertical="top"/>
    </xf>
    <xf numFmtId="168" fontId="20" fillId="3" borderId="8" xfId="1" applyNumberFormat="1" applyFont="1" applyFill="1" applyBorder="1" applyAlignment="1">
      <alignment vertical="top"/>
    </xf>
    <xf numFmtId="168" fontId="20" fillId="3" borderId="0" xfId="1" applyNumberFormat="1" applyFont="1" applyFill="1" applyBorder="1" applyAlignment="1">
      <alignment vertical="top"/>
    </xf>
    <xf numFmtId="168" fontId="21" fillId="0" borderId="0" xfId="1" applyNumberFormat="1" applyFont="1"/>
    <xf numFmtId="168" fontId="10" fillId="3" borderId="0" xfId="1" applyNumberFormat="1" applyFont="1" applyFill="1" applyBorder="1"/>
    <xf numFmtId="168" fontId="10" fillId="3" borderId="0" xfId="1" applyNumberFormat="1" applyFont="1" applyFill="1"/>
    <xf numFmtId="168" fontId="5" fillId="3" borderId="0" xfId="1" applyNumberFormat="1" applyFont="1" applyFill="1" applyBorder="1" applyAlignment="1">
      <alignment horizontal="center" vertical="center" wrapText="1"/>
    </xf>
    <xf numFmtId="168" fontId="10" fillId="4" borderId="6" xfId="1" applyNumberFormat="1" applyFont="1" applyFill="1" applyBorder="1" applyAlignment="1">
      <alignment horizontal="center" vertical="center"/>
    </xf>
    <xf numFmtId="168" fontId="10" fillId="4" borderId="23" xfId="1" applyNumberFormat="1" applyFont="1" applyFill="1" applyBorder="1" applyAlignment="1">
      <alignment horizontal="center" vertical="center" wrapText="1"/>
    </xf>
    <xf numFmtId="168" fontId="10" fillId="4" borderId="25" xfId="1" applyNumberFormat="1" applyFont="1" applyFill="1" applyBorder="1" applyAlignment="1">
      <alignment horizontal="center" vertical="center" wrapText="1"/>
    </xf>
    <xf numFmtId="168" fontId="10" fillId="4" borderId="26" xfId="1" applyNumberFormat="1" applyFont="1" applyFill="1" applyBorder="1" applyAlignment="1">
      <alignment horizontal="center" vertical="center" wrapText="1"/>
    </xf>
    <xf numFmtId="168" fontId="5" fillId="3" borderId="0" xfId="1" applyNumberFormat="1" applyFont="1" applyFill="1" applyBorder="1"/>
    <xf numFmtId="168" fontId="0" fillId="3" borderId="0" xfId="1" applyNumberFormat="1" applyFont="1" applyFill="1" applyBorder="1" applyAlignment="1">
      <alignment vertical="center" wrapText="1"/>
    </xf>
    <xf numFmtId="168" fontId="0" fillId="3" borderId="0" xfId="1" applyNumberFormat="1" applyFont="1" applyFill="1" applyBorder="1" applyAlignment="1">
      <alignment vertical="center"/>
    </xf>
    <xf numFmtId="171" fontId="21" fillId="3" borderId="0" xfId="0" applyNumberFormat="1" applyFont="1" applyFill="1" applyBorder="1" applyAlignment="1">
      <alignment vertical="top" wrapText="1"/>
    </xf>
    <xf numFmtId="166" fontId="5" fillId="3" borderId="0" xfId="1" applyFont="1" applyFill="1" applyProtection="1">
      <protection locked="0"/>
    </xf>
    <xf numFmtId="168" fontId="5" fillId="3" borderId="0" xfId="0" applyNumberFormat="1" applyFont="1" applyFill="1" applyAlignment="1">
      <alignment horizontal="center"/>
    </xf>
    <xf numFmtId="9" fontId="18" fillId="3" borderId="0" xfId="2" applyFont="1" applyFill="1"/>
    <xf numFmtId="0" fontId="8" fillId="3" borderId="8" xfId="0" applyFont="1" applyFill="1" applyBorder="1"/>
    <xf numFmtId="0" fontId="20" fillId="3" borderId="8" xfId="0" applyFont="1" applyFill="1" applyBorder="1"/>
    <xf numFmtId="0" fontId="26" fillId="3" borderId="8" xfId="0" applyFont="1" applyFill="1" applyBorder="1"/>
    <xf numFmtId="168" fontId="10" fillId="3" borderId="0" xfId="1" applyNumberFormat="1" applyFont="1" applyFill="1" applyBorder="1" applyAlignment="1">
      <alignment horizontal="center" vertical="center" wrapText="1"/>
    </xf>
    <xf numFmtId="1" fontId="18" fillId="3" borderId="0" xfId="0" applyNumberFormat="1" applyFont="1" applyFill="1"/>
    <xf numFmtId="1" fontId="18" fillId="3" borderId="0" xfId="0" applyNumberFormat="1" applyFont="1" applyFill="1" applyAlignment="1">
      <alignment horizontal="center" vertical="center"/>
    </xf>
    <xf numFmtId="2" fontId="10" fillId="4" borderId="23" xfId="0" applyNumberFormat="1" applyFont="1" applyFill="1" applyBorder="1" applyAlignment="1">
      <alignment horizontal="center" vertical="center" wrapText="1"/>
    </xf>
    <xf numFmtId="2" fontId="10" fillId="4" borderId="26" xfId="0" applyNumberFormat="1" applyFont="1" applyFill="1" applyBorder="1" applyAlignment="1">
      <alignment horizontal="center" vertical="center" wrapText="1"/>
    </xf>
    <xf numFmtId="168" fontId="5" fillId="3" borderId="0" xfId="0" applyNumberFormat="1" applyFont="1" applyFill="1"/>
    <xf numFmtId="0" fontId="10" fillId="3" borderId="0" xfId="0" applyFont="1" applyFill="1" applyAlignment="1" applyProtection="1">
      <alignment vertical="center"/>
      <protection locked="0"/>
    </xf>
    <xf numFmtId="0" fontId="10" fillId="3" borderId="5" xfId="0" applyFont="1" applyFill="1" applyBorder="1" applyAlignment="1" applyProtection="1">
      <alignment vertical="center"/>
      <protection locked="0"/>
    </xf>
    <xf numFmtId="0" fontId="5" fillId="3" borderId="0" xfId="0" applyFont="1" applyFill="1" applyBorder="1" applyProtection="1"/>
    <xf numFmtId="172" fontId="5" fillId="3" borderId="0" xfId="1" applyNumberFormat="1" applyFont="1" applyFill="1" applyBorder="1" applyProtection="1"/>
    <xf numFmtId="0" fontId="5" fillId="3" borderId="0" xfId="0" applyFont="1" applyFill="1" applyBorder="1" applyAlignment="1" applyProtection="1">
      <alignment vertical="center"/>
    </xf>
    <xf numFmtId="172" fontId="5" fillId="3" borderId="0" xfId="1" applyNumberFormat="1" applyFont="1" applyFill="1" applyBorder="1" applyAlignment="1" applyProtection="1">
      <alignment vertical="center"/>
    </xf>
    <xf numFmtId="0" fontId="0" fillId="3" borderId="0" xfId="0" applyFont="1" applyFill="1" applyBorder="1"/>
    <xf numFmtId="9" fontId="20" fillId="4" borderId="24" xfId="2" applyFont="1" applyFill="1" applyBorder="1" applyAlignment="1">
      <alignment horizontal="center" vertical="center" wrapText="1"/>
    </xf>
    <xf numFmtId="171" fontId="23" fillId="3" borderId="0" xfId="1" applyNumberFormat="1" applyFont="1" applyFill="1" applyBorder="1" applyAlignment="1">
      <alignment horizontal="center" vertical="center" wrapText="1"/>
    </xf>
    <xf numFmtId="17" fontId="8" fillId="3" borderId="0" xfId="0" applyNumberFormat="1" applyFont="1" applyFill="1" applyBorder="1" applyAlignment="1">
      <alignment vertical="top" wrapText="1"/>
    </xf>
    <xf numFmtId="171" fontId="20" fillId="4" borderId="20" xfId="1" applyNumberFormat="1" applyFont="1" applyFill="1" applyBorder="1" applyAlignment="1">
      <alignment horizontal="center" vertical="center" wrapText="1"/>
    </xf>
    <xf numFmtId="171" fontId="21" fillId="3" borderId="0" xfId="1" applyNumberFormat="1" applyFont="1" applyFill="1" applyBorder="1" applyAlignment="1">
      <alignment horizontal="center" vertical="center" wrapText="1"/>
    </xf>
    <xf numFmtId="171" fontId="22" fillId="3" borderId="0" xfId="1" applyNumberFormat="1" applyFont="1" applyFill="1" applyAlignment="1">
      <alignment horizontal="center" vertical="center"/>
    </xf>
    <xf numFmtId="171" fontId="21" fillId="3" borderId="0" xfId="1" applyNumberFormat="1" applyFont="1" applyFill="1" applyBorder="1" applyAlignment="1">
      <alignment vertical="top" wrapText="1"/>
    </xf>
    <xf numFmtId="168" fontId="24" fillId="8" borderId="0" xfId="1" applyNumberFormat="1" applyFont="1" applyFill="1" applyAlignment="1">
      <alignment horizontal="center"/>
    </xf>
    <xf numFmtId="166" fontId="0" fillId="0" borderId="0" xfId="1" applyFont="1"/>
    <xf numFmtId="166" fontId="0" fillId="0" borderId="0" xfId="0" applyNumberFormat="1"/>
    <xf numFmtId="0" fontId="0" fillId="0" borderId="0" xfId="0" applyAlignment="1">
      <alignment horizontal="center" vertical="center"/>
    </xf>
    <xf numFmtId="2" fontId="0" fillId="0" borderId="0" xfId="0" applyNumberFormat="1"/>
    <xf numFmtId="2" fontId="0" fillId="0" borderId="0" xfId="2" applyNumberFormat="1" applyFont="1"/>
    <xf numFmtId="0" fontId="0" fillId="3" borderId="0" xfId="0" applyFill="1"/>
    <xf numFmtId="166" fontId="0" fillId="3" borderId="0" xfId="1" applyFont="1" applyFill="1"/>
    <xf numFmtId="0" fontId="3" fillId="9" borderId="18" xfId="0" applyFont="1" applyFill="1" applyBorder="1" applyAlignment="1">
      <alignment horizontal="center" vertical="center" wrapText="1"/>
    </xf>
    <xf numFmtId="0" fontId="3" fillId="9" borderId="0" xfId="0" applyFont="1" applyFill="1" applyAlignment="1">
      <alignment horizontal="center" vertical="center"/>
    </xf>
    <xf numFmtId="0" fontId="3" fillId="0" borderId="0" xfId="0" applyFont="1" applyAlignment="1">
      <alignment horizontal="center" vertical="center"/>
    </xf>
    <xf numFmtId="0" fontId="36" fillId="11" borderId="20" xfId="0" applyFont="1" applyFill="1" applyBorder="1" applyAlignment="1">
      <alignment horizontal="center" vertical="center"/>
    </xf>
    <xf numFmtId="0" fontId="36" fillId="0" borderId="22" xfId="0" applyFont="1" applyBorder="1" applyAlignment="1">
      <alignment horizontal="center" vertical="center"/>
    </xf>
    <xf numFmtId="0" fontId="36" fillId="0" borderId="9" xfId="0" applyFont="1" applyBorder="1" applyAlignment="1">
      <alignment vertical="center"/>
    </xf>
    <xf numFmtId="0" fontId="36" fillId="0" borderId="9" xfId="0" applyFont="1" applyBorder="1" applyAlignment="1">
      <alignment horizontal="center" vertical="center"/>
    </xf>
    <xf numFmtId="0" fontId="37" fillId="0" borderId="9" xfId="0" applyFont="1" applyBorder="1" applyAlignment="1">
      <alignment vertical="center"/>
    </xf>
    <xf numFmtId="0" fontId="37" fillId="0" borderId="22" xfId="0" applyFont="1" applyBorder="1" applyAlignment="1">
      <alignment horizontal="center" vertical="center"/>
    </xf>
    <xf numFmtId="0" fontId="37" fillId="0" borderId="9" xfId="0" applyFont="1" applyBorder="1" applyAlignment="1">
      <alignment horizontal="justify" vertical="center"/>
    </xf>
    <xf numFmtId="0" fontId="37" fillId="0" borderId="9" xfId="0" applyFont="1" applyBorder="1" applyAlignment="1">
      <alignment horizontal="center" vertical="center"/>
    </xf>
    <xf numFmtId="164" fontId="37" fillId="0" borderId="9" xfId="0" applyNumberFormat="1" applyFont="1" applyBorder="1" applyAlignment="1">
      <alignment horizontal="center" vertical="center"/>
    </xf>
    <xf numFmtId="164" fontId="37" fillId="0" borderId="9" xfId="0" applyNumberFormat="1" applyFont="1" applyBorder="1" applyAlignment="1">
      <alignment vertical="center"/>
    </xf>
    <xf numFmtId="4" fontId="37" fillId="0" borderId="9" xfId="0" applyNumberFormat="1" applyFont="1" applyBorder="1" applyAlignment="1">
      <alignment horizontal="center" vertical="center"/>
    </xf>
    <xf numFmtId="164" fontId="37" fillId="0" borderId="5" xfId="0" applyNumberFormat="1" applyFont="1" applyBorder="1" applyAlignment="1">
      <alignment vertical="center"/>
    </xf>
    <xf numFmtId="164" fontId="37" fillId="0" borderId="3" xfId="0" applyNumberFormat="1" applyFont="1" applyBorder="1" applyAlignment="1">
      <alignment vertical="center"/>
    </xf>
    <xf numFmtId="0" fontId="36" fillId="0" borderId="9" xfId="0" applyFont="1" applyBorder="1" applyAlignment="1">
      <alignment horizontal="justify" vertical="center"/>
    </xf>
    <xf numFmtId="164" fontId="36" fillId="0" borderId="20" xfId="0" applyNumberFormat="1" applyFont="1" applyBorder="1" applyAlignment="1">
      <alignment horizontal="center" vertical="center"/>
    </xf>
    <xf numFmtId="0" fontId="36" fillId="0" borderId="8" xfId="0" applyFont="1" applyBorder="1" applyAlignment="1">
      <alignment vertical="center"/>
    </xf>
    <xf numFmtId="0" fontId="36" fillId="0" borderId="22" xfId="0" applyFont="1" applyBorder="1" applyAlignment="1">
      <alignment vertical="center"/>
    </xf>
    <xf numFmtId="164" fontId="36" fillId="0" borderId="22" xfId="0" applyNumberFormat="1" applyFont="1" applyBorder="1" applyAlignment="1">
      <alignment horizontal="center" vertical="center"/>
    </xf>
    <xf numFmtId="0" fontId="36" fillId="0" borderId="8" xfId="0" applyFont="1" applyBorder="1" applyAlignment="1">
      <alignment horizontal="center" vertical="center"/>
    </xf>
    <xf numFmtId="164" fontId="37" fillId="0" borderId="5" xfId="0" applyNumberFormat="1" applyFont="1" applyBorder="1" applyAlignment="1">
      <alignment horizontal="center" vertical="center"/>
    </xf>
    <xf numFmtId="164" fontId="36" fillId="0" borderId="6" xfId="0" applyNumberFormat="1" applyFont="1" applyBorder="1" applyAlignment="1">
      <alignment horizontal="center" vertical="center"/>
    </xf>
    <xf numFmtId="0" fontId="5" fillId="0" borderId="0" xfId="0" applyFont="1" applyAlignment="1">
      <alignment vertical="center"/>
    </xf>
    <xf numFmtId="0" fontId="37" fillId="0" borderId="24" xfId="0" applyFont="1" applyBorder="1" applyAlignment="1">
      <alignment horizontal="center" vertical="center"/>
    </xf>
    <xf numFmtId="0" fontId="36" fillId="0" borderId="19" xfId="0" applyFont="1" applyBorder="1" applyAlignment="1">
      <alignment vertical="center"/>
    </xf>
    <xf numFmtId="0" fontId="37" fillId="0" borderId="6" xfId="0" applyFont="1" applyBorder="1" applyAlignment="1">
      <alignment horizontal="center" vertical="center"/>
    </xf>
    <xf numFmtId="0" fontId="36" fillId="0" borderId="20" xfId="0" applyFont="1" applyBorder="1" applyAlignment="1">
      <alignment horizontal="right" vertical="center"/>
    </xf>
    <xf numFmtId="0" fontId="37" fillId="0" borderId="20" xfId="0" applyFont="1" applyBorder="1" applyAlignment="1">
      <alignment vertical="center"/>
    </xf>
    <xf numFmtId="0" fontId="37" fillId="0" borderId="6" xfId="0" applyFont="1" applyBorder="1" applyAlignment="1">
      <alignment vertical="center"/>
    </xf>
    <xf numFmtId="0" fontId="37" fillId="0" borderId="20" xfId="0" applyFont="1" applyBorder="1" applyAlignment="1">
      <alignment horizontal="center" vertical="center"/>
    </xf>
    <xf numFmtId="164" fontId="36" fillId="0" borderId="20" xfId="0" applyNumberFormat="1" applyFont="1" applyBorder="1" applyAlignment="1">
      <alignment vertical="center"/>
    </xf>
    <xf numFmtId="0" fontId="37" fillId="0" borderId="22" xfId="0" applyFont="1" applyBorder="1" applyAlignment="1">
      <alignment vertical="center"/>
    </xf>
    <xf numFmtId="10" fontId="37" fillId="0" borderId="9" xfId="0" applyNumberFormat="1" applyFont="1" applyBorder="1" applyAlignment="1">
      <alignment horizontal="center" vertical="center"/>
    </xf>
    <xf numFmtId="0" fontId="37" fillId="0" borderId="6" xfId="0" applyFont="1" applyBorder="1" applyAlignment="1">
      <alignment horizontal="justify" vertical="center"/>
    </xf>
    <xf numFmtId="0" fontId="37" fillId="0" borderId="20" xfId="0" applyFont="1" applyBorder="1" applyAlignment="1">
      <alignment horizontal="right" vertical="center"/>
    </xf>
    <xf numFmtId="0" fontId="36" fillId="0" borderId="6" xfId="0" applyFont="1" applyBorder="1" applyAlignment="1">
      <alignment vertical="center"/>
    </xf>
    <xf numFmtId="0" fontId="36" fillId="0" borderId="20" xfId="0" applyFont="1" applyBorder="1" applyAlignment="1">
      <alignment horizontal="center" vertical="center"/>
    </xf>
    <xf numFmtId="164" fontId="36" fillId="0" borderId="9" xfId="0" applyNumberFormat="1" applyFont="1" applyBorder="1" applyAlignment="1">
      <alignment horizontal="center" vertical="center"/>
    </xf>
    <xf numFmtId="164" fontId="37" fillId="0" borderId="20" xfId="0" applyNumberFormat="1" applyFont="1" applyBorder="1" applyAlignment="1">
      <alignment horizontal="center" vertical="center"/>
    </xf>
    <xf numFmtId="0" fontId="38" fillId="0" borderId="20" xfId="0" applyFont="1" applyBorder="1" applyAlignment="1">
      <alignment horizontal="center" vertical="center"/>
    </xf>
    <xf numFmtId="10" fontId="38" fillId="0" borderId="20" xfId="0" applyNumberFormat="1" applyFont="1" applyBorder="1" applyAlignment="1">
      <alignment horizontal="center" vertical="center"/>
    </xf>
    <xf numFmtId="0" fontId="38" fillId="0" borderId="9" xfId="0" applyFont="1" applyBorder="1" applyAlignment="1">
      <alignment horizontal="center" vertical="center"/>
    </xf>
    <xf numFmtId="10" fontId="38" fillId="0" borderId="9" xfId="0" applyNumberFormat="1" applyFont="1" applyBorder="1" applyAlignment="1">
      <alignment horizontal="center" vertical="center"/>
    </xf>
    <xf numFmtId="164" fontId="37" fillId="0" borderId="20" xfId="0" applyNumberFormat="1" applyFont="1" applyBorder="1" applyAlignment="1">
      <alignment horizontal="right" vertical="center"/>
    </xf>
    <xf numFmtId="0" fontId="36" fillId="11" borderId="6" xfId="0" applyFont="1" applyFill="1" applyBorder="1" applyAlignment="1">
      <alignment horizontal="center" vertical="center"/>
    </xf>
    <xf numFmtId="0" fontId="36" fillId="0" borderId="6" xfId="0" applyFont="1" applyBorder="1" applyAlignment="1">
      <alignment horizontal="center" vertical="center"/>
    </xf>
    <xf numFmtId="166" fontId="39" fillId="0" borderId="0" xfId="1" applyFont="1"/>
    <xf numFmtId="166" fontId="3" fillId="9" borderId="0" xfId="1" applyFont="1" applyFill="1"/>
    <xf numFmtId="0" fontId="28" fillId="0" borderId="18" xfId="0" applyFont="1" applyBorder="1" applyAlignment="1">
      <alignment horizontal="justify" vertical="center" wrapText="1"/>
    </xf>
    <xf numFmtId="0" fontId="29" fillId="0" borderId="18" xfId="0" applyFont="1" applyBorder="1" applyAlignment="1">
      <alignment horizontal="justify" vertical="center" wrapText="1"/>
    </xf>
    <xf numFmtId="0" fontId="40" fillId="0" borderId="18" xfId="0" applyFont="1" applyBorder="1" applyAlignment="1">
      <alignment horizontal="justify" vertical="center" wrapText="1"/>
    </xf>
    <xf numFmtId="0" fontId="28" fillId="0" borderId="18" xfId="0" applyFont="1" applyFill="1" applyBorder="1" applyAlignment="1">
      <alignment horizontal="center" vertical="center" wrapText="1"/>
    </xf>
    <xf numFmtId="0" fontId="3" fillId="0" borderId="0" xfId="0" applyFont="1" applyAlignment="1">
      <alignment horizontal="center" vertical="center" wrapText="1"/>
    </xf>
    <xf numFmtId="0" fontId="41" fillId="10" borderId="30" xfId="0" applyFont="1" applyFill="1" applyBorder="1" applyAlignment="1">
      <alignment horizontal="center" vertical="center" wrapText="1"/>
    </xf>
    <xf numFmtId="0" fontId="42" fillId="10" borderId="30" xfId="0" applyFont="1" applyFill="1" applyBorder="1" applyAlignment="1">
      <alignment horizontal="center" vertical="center" wrapText="1"/>
    </xf>
    <xf numFmtId="0" fontId="42" fillId="10" borderId="31" xfId="0" applyFont="1" applyFill="1" applyBorder="1" applyAlignment="1">
      <alignment horizontal="center" vertical="center" wrapText="1"/>
    </xf>
    <xf numFmtId="0" fontId="41" fillId="10" borderId="31" xfId="0" applyFont="1" applyFill="1" applyBorder="1" applyAlignment="1">
      <alignment horizontal="center" vertical="center" wrapText="1"/>
    </xf>
    <xf numFmtId="0" fontId="43" fillId="0" borderId="22" xfId="0" applyFont="1" applyBorder="1" applyAlignment="1">
      <alignment horizontal="center" vertical="center" wrapText="1"/>
    </xf>
    <xf numFmtId="0" fontId="44" fillId="0" borderId="9" xfId="0" applyFont="1" applyBorder="1" applyAlignment="1">
      <alignment horizontal="center" vertical="center" wrapText="1"/>
    </xf>
    <xf numFmtId="0" fontId="42" fillId="0" borderId="9" xfId="0" applyFont="1" applyBorder="1" applyAlignment="1">
      <alignment horizontal="center" vertical="center" wrapText="1"/>
    </xf>
    <xf numFmtId="0" fontId="41" fillId="0" borderId="9" xfId="0" applyFont="1" applyBorder="1" applyAlignment="1">
      <alignment horizontal="center" vertical="center" wrapText="1"/>
    </xf>
    <xf numFmtId="194" fontId="3" fillId="14" borderId="0" xfId="1" applyNumberFormat="1" applyFont="1" applyFill="1" applyAlignment="1">
      <alignment horizontal="center" vertical="center"/>
    </xf>
    <xf numFmtId="194" fontId="3" fillId="13" borderId="0" xfId="1" applyNumberFormat="1" applyFont="1" applyFill="1" applyAlignment="1">
      <alignment horizontal="center" vertical="center"/>
    </xf>
    <xf numFmtId="0" fontId="3" fillId="0" borderId="18" xfId="0" applyFont="1" applyBorder="1" applyAlignment="1">
      <alignment horizontal="left" vertical="center"/>
    </xf>
    <xf numFmtId="0" fontId="0" fillId="0" borderId="0" xfId="0" applyAlignment="1">
      <alignment horizontal="left"/>
    </xf>
    <xf numFmtId="0" fontId="27" fillId="3" borderId="0" xfId="0" applyFont="1" applyFill="1" applyBorder="1" applyAlignment="1">
      <alignment horizontal="center" vertical="center" wrapText="1"/>
    </xf>
    <xf numFmtId="0" fontId="3" fillId="14" borderId="18" xfId="0" applyFont="1" applyFill="1" applyBorder="1" applyAlignment="1">
      <alignment horizontal="center" vertical="center"/>
    </xf>
    <xf numFmtId="0" fontId="22" fillId="0" borderId="0" xfId="0" applyFont="1"/>
    <xf numFmtId="0" fontId="22" fillId="3" borderId="0" xfId="0" applyFont="1" applyFill="1"/>
    <xf numFmtId="195" fontId="0" fillId="0" borderId="0" xfId="0" applyNumberFormat="1"/>
    <xf numFmtId="0" fontId="3" fillId="14" borderId="18" xfId="0" applyFont="1" applyFill="1" applyBorder="1" applyAlignment="1">
      <alignment horizontal="center" vertical="center" wrapText="1"/>
    </xf>
    <xf numFmtId="0" fontId="45" fillId="14" borderId="18" xfId="0" applyFont="1" applyFill="1" applyBorder="1" applyAlignment="1">
      <alignment horizontal="center" vertical="center" wrapText="1"/>
    </xf>
    <xf numFmtId="195" fontId="46" fillId="0" borderId="0" xfId="0" applyNumberFormat="1" applyFont="1"/>
    <xf numFmtId="0" fontId="3" fillId="16" borderId="18" xfId="0" applyFont="1" applyFill="1" applyBorder="1" applyAlignment="1">
      <alignment horizontal="center" vertical="center"/>
    </xf>
    <xf numFmtId="0" fontId="3" fillId="16" borderId="18" xfId="0" applyFont="1" applyFill="1" applyBorder="1" applyAlignment="1">
      <alignment horizontal="center" vertical="center" wrapText="1"/>
    </xf>
    <xf numFmtId="0" fontId="3" fillId="9" borderId="18" xfId="0" applyFont="1" applyFill="1" applyBorder="1" applyAlignment="1">
      <alignment horizontal="center" vertical="center"/>
    </xf>
    <xf numFmtId="195" fontId="0" fillId="3" borderId="0" xfId="0" applyNumberFormat="1" applyFill="1"/>
    <xf numFmtId="0" fontId="3" fillId="3" borderId="0" xfId="0" applyFont="1" applyFill="1" applyBorder="1" applyAlignment="1">
      <alignment vertical="center"/>
    </xf>
    <xf numFmtId="0" fontId="3" fillId="3" borderId="0" xfId="0" applyFont="1" applyFill="1" applyBorder="1" applyAlignment="1">
      <alignment horizontal="center" vertical="center" wrapText="1"/>
    </xf>
    <xf numFmtId="195" fontId="0" fillId="3" borderId="0" xfId="0" applyNumberFormat="1" applyFill="1" applyBorder="1"/>
    <xf numFmtId="0" fontId="0" fillId="3" borderId="18" xfId="0" applyFill="1" applyBorder="1"/>
    <xf numFmtId="0" fontId="0" fillId="3" borderId="18" xfId="0" applyFill="1" applyBorder="1" applyAlignment="1">
      <alignment horizontal="center" vertical="center"/>
    </xf>
    <xf numFmtId="0" fontId="27" fillId="3" borderId="18" xfId="0" applyFont="1" applyFill="1" applyBorder="1" applyAlignment="1">
      <alignment horizontal="left" vertical="center" wrapText="1"/>
    </xf>
    <xf numFmtId="166" fontId="0" fillId="3" borderId="18" xfId="1" applyFont="1" applyFill="1" applyBorder="1" applyAlignment="1">
      <alignment horizontal="left"/>
    </xf>
    <xf numFmtId="166" fontId="0" fillId="3" borderId="18" xfId="1" applyFont="1" applyFill="1" applyBorder="1"/>
    <xf numFmtId="166" fontId="0" fillId="3" borderId="18" xfId="1" applyFont="1" applyFill="1" applyBorder="1" applyAlignment="1">
      <alignment horizontal="center"/>
    </xf>
    <xf numFmtId="166" fontId="0" fillId="3" borderId="18" xfId="0" applyNumberFormat="1" applyFill="1" applyBorder="1"/>
    <xf numFmtId="0" fontId="3" fillId="14" borderId="18" xfId="0" applyFont="1" applyFill="1" applyBorder="1" applyAlignment="1">
      <alignment horizontal="center" vertical="center"/>
    </xf>
    <xf numFmtId="0" fontId="28" fillId="3" borderId="18" xfId="0" applyFont="1" applyFill="1" applyBorder="1" applyAlignment="1">
      <alignment horizontal="center" vertical="center" wrapText="1"/>
    </xf>
    <xf numFmtId="43" fontId="0" fillId="3" borderId="18" xfId="0" applyNumberFormat="1" applyFill="1" applyBorder="1"/>
    <xf numFmtId="0" fontId="28" fillId="12" borderId="18" xfId="0" applyFont="1" applyFill="1" applyBorder="1" applyAlignment="1">
      <alignment horizontal="center" vertical="center" wrapText="1"/>
    </xf>
    <xf numFmtId="0" fontId="28" fillId="0" borderId="18" xfId="0" applyFont="1" applyBorder="1" applyAlignment="1">
      <alignment horizontal="center" vertical="center" wrapText="1"/>
    </xf>
    <xf numFmtId="0" fontId="28" fillId="15" borderId="18" xfId="0" applyFont="1" applyFill="1" applyBorder="1" applyAlignment="1">
      <alignment horizontal="center" vertical="center" wrapText="1"/>
    </xf>
    <xf numFmtId="9" fontId="0" fillId="0" borderId="0" xfId="2" applyFont="1"/>
    <xf numFmtId="166" fontId="0" fillId="17" borderId="0" xfId="1" applyFont="1" applyFill="1"/>
    <xf numFmtId="0" fontId="47" fillId="12" borderId="18" xfId="0" applyFont="1" applyFill="1" applyBorder="1" applyAlignment="1">
      <alignment horizontal="center" vertical="center"/>
    </xf>
    <xf numFmtId="0" fontId="47" fillId="12" borderId="18" xfId="0" applyFont="1" applyFill="1" applyBorder="1" applyAlignment="1">
      <alignment horizontal="center" vertical="center" wrapText="1"/>
    </xf>
    <xf numFmtId="0" fontId="46" fillId="0" borderId="0" xfId="0" applyFont="1"/>
    <xf numFmtId="0" fontId="46" fillId="3" borderId="0" xfId="0" applyFont="1" applyFill="1"/>
    <xf numFmtId="0" fontId="0" fillId="0" borderId="0" xfId="0" applyAlignment="1">
      <alignment horizontal="center"/>
    </xf>
    <xf numFmtId="0" fontId="0" fillId="3" borderId="0" xfId="0" applyFill="1" applyAlignment="1">
      <alignment horizontal="center"/>
    </xf>
    <xf numFmtId="0" fontId="0" fillId="3" borderId="27" xfId="0" applyFill="1" applyBorder="1" applyAlignment="1">
      <alignment horizontal="center" vertical="center"/>
    </xf>
    <xf numFmtId="0" fontId="0" fillId="0" borderId="18" xfId="0" applyBorder="1"/>
    <xf numFmtId="0" fontId="0" fillId="14" borderId="18" xfId="0" applyFill="1" applyBorder="1" applyAlignment="1">
      <alignment horizontal="center" vertical="center"/>
    </xf>
    <xf numFmtId="0" fontId="39" fillId="0" borderId="18" xfId="0" applyFont="1" applyBorder="1"/>
    <xf numFmtId="0" fontId="39" fillId="3" borderId="18" xfId="0" applyFont="1" applyFill="1" applyBorder="1" applyAlignment="1">
      <alignment horizontal="center" vertical="center"/>
    </xf>
    <xf numFmtId="0" fontId="42" fillId="19" borderId="6" xfId="0" applyFont="1" applyFill="1" applyBorder="1" applyAlignment="1">
      <alignment horizontal="justify" vertical="center" wrapText="1"/>
    </xf>
    <xf numFmtId="0" fontId="42" fillId="19" borderId="20" xfId="0" applyFont="1" applyFill="1" applyBorder="1" applyAlignment="1">
      <alignment horizontal="justify" vertical="center" wrapText="1"/>
    </xf>
    <xf numFmtId="0" fontId="48" fillId="0" borderId="22" xfId="0" applyFont="1" applyBorder="1" applyAlignment="1">
      <alignment horizontal="justify" vertical="center" wrapText="1"/>
    </xf>
    <xf numFmtId="0" fontId="48" fillId="0" borderId="9" xfId="0" applyFont="1" applyBorder="1" applyAlignment="1">
      <alignment horizontal="justify" vertical="center" wrapText="1"/>
    </xf>
    <xf numFmtId="166" fontId="3" fillId="14" borderId="18" xfId="0" applyNumberFormat="1" applyFont="1" applyFill="1" applyBorder="1" applyAlignment="1">
      <alignment horizontal="center" vertical="center" wrapText="1"/>
    </xf>
    <xf numFmtId="9" fontId="3" fillId="21" borderId="0" xfId="2" applyFont="1" applyFill="1" applyAlignment="1">
      <alignment horizontal="center" vertical="center"/>
    </xf>
    <xf numFmtId="0" fontId="23" fillId="14" borderId="0" xfId="0" applyFont="1" applyFill="1" applyAlignment="1">
      <alignment horizontal="center" vertical="center"/>
    </xf>
    <xf numFmtId="166" fontId="23" fillId="14" borderId="0" xfId="1" applyFont="1" applyFill="1"/>
    <xf numFmtId="0" fontId="3" fillId="14" borderId="13" xfId="0" applyFont="1" applyFill="1" applyBorder="1" applyAlignment="1">
      <alignment horizontal="center" vertical="center" wrapText="1"/>
    </xf>
    <xf numFmtId="0" fontId="49" fillId="20" borderId="33" xfId="0" applyNumberFormat="1" applyFont="1" applyFill="1" applyBorder="1" applyAlignment="1">
      <alignment horizontal="center" vertical="center" wrapText="1"/>
    </xf>
    <xf numFmtId="43" fontId="49" fillId="20" borderId="33" xfId="0" applyNumberFormat="1" applyFont="1" applyFill="1" applyBorder="1" applyAlignment="1">
      <alignment horizontal="center" vertical="center" wrapText="1"/>
    </xf>
    <xf numFmtId="0" fontId="3" fillId="14" borderId="0" xfId="0" applyFont="1" applyFill="1" applyBorder="1" applyAlignment="1">
      <alignment horizontal="center" vertical="center" wrapText="1"/>
    </xf>
    <xf numFmtId="43" fontId="49" fillId="20" borderId="0" xfId="0" applyNumberFormat="1" applyFont="1" applyFill="1" applyBorder="1" applyAlignment="1">
      <alignment horizontal="center" vertical="center" wrapText="1"/>
    </xf>
    <xf numFmtId="0" fontId="0" fillId="0" borderId="0" xfId="0" applyAlignment="1"/>
    <xf numFmtId="0" fontId="50" fillId="10" borderId="30" xfId="0" applyFont="1" applyFill="1" applyBorder="1" applyAlignment="1">
      <alignment horizontal="center" vertical="center" wrapText="1"/>
    </xf>
    <xf numFmtId="0" fontId="28" fillId="10" borderId="30" xfId="0" applyFont="1" applyFill="1" applyBorder="1" applyAlignment="1">
      <alignment horizontal="center" vertical="center" wrapText="1"/>
    </xf>
    <xf numFmtId="0" fontId="28" fillId="10" borderId="31" xfId="0" applyFont="1" applyFill="1" applyBorder="1" applyAlignment="1">
      <alignment horizontal="center" vertical="center" wrapText="1"/>
    </xf>
    <xf numFmtId="0" fontId="50" fillId="10" borderId="31" xfId="0" applyFont="1" applyFill="1" applyBorder="1" applyAlignment="1">
      <alignment horizontal="center" vertical="center" wrapText="1"/>
    </xf>
    <xf numFmtId="0" fontId="28" fillId="0" borderId="18" xfId="0" applyFont="1" applyBorder="1" applyAlignment="1">
      <alignment horizontal="center" vertical="center" wrapText="1"/>
    </xf>
    <xf numFmtId="0" fontId="28" fillId="15" borderId="18" xfId="0" applyFont="1" applyFill="1" applyBorder="1" applyAlignment="1">
      <alignment horizontal="center" vertical="center" wrapText="1"/>
    </xf>
    <xf numFmtId="0" fontId="0" fillId="0" borderId="0" xfId="0" applyAlignment="1">
      <alignment wrapText="1"/>
    </xf>
    <xf numFmtId="0" fontId="51" fillId="18" borderId="18" xfId="0" applyFont="1" applyFill="1" applyBorder="1" applyAlignment="1">
      <alignment horizontal="center" vertical="center" wrapText="1"/>
    </xf>
    <xf numFmtId="0" fontId="51" fillId="0" borderId="18" xfId="0" applyFont="1" applyBorder="1" applyAlignment="1">
      <alignment horizontal="justify" vertical="center" wrapText="1"/>
    </xf>
    <xf numFmtId="166" fontId="53" fillId="0" borderId="18" xfId="1" applyFont="1" applyBorder="1" applyAlignment="1">
      <alignment horizontal="right" vertical="center"/>
    </xf>
    <xf numFmtId="166" fontId="53" fillId="0" borderId="18" xfId="1" applyFont="1" applyBorder="1" applyAlignment="1">
      <alignment horizontal="right" vertical="center" wrapText="1"/>
    </xf>
    <xf numFmtId="166" fontId="51" fillId="0" borderId="18" xfId="1" applyFont="1" applyBorder="1" applyAlignment="1">
      <alignment horizontal="right" vertical="center" wrapText="1"/>
    </xf>
    <xf numFmtId="166" fontId="0" fillId="0" borderId="0" xfId="1" applyFont="1" applyAlignment="1">
      <alignment horizontal="center" vertical="center"/>
    </xf>
    <xf numFmtId="0" fontId="3" fillId="14" borderId="14" xfId="0" applyFont="1" applyFill="1" applyBorder="1" applyAlignment="1">
      <alignment horizontal="center" vertical="center" wrapText="1"/>
    </xf>
    <xf numFmtId="184" fontId="0" fillId="0" borderId="0" xfId="2" applyNumberFormat="1" applyFont="1"/>
    <xf numFmtId="9" fontId="0" fillId="0" borderId="0" xfId="2" applyFont="1" applyAlignment="1">
      <alignment horizontal="center" vertical="center"/>
    </xf>
    <xf numFmtId="0" fontId="54" fillId="14" borderId="18" xfId="0" applyFont="1" applyFill="1" applyBorder="1" applyAlignment="1">
      <alignment horizontal="center" vertical="center" wrapText="1"/>
    </xf>
    <xf numFmtId="174" fontId="0" fillId="0" borderId="18" xfId="0" applyNumberFormat="1" applyBorder="1" applyAlignment="1">
      <alignment wrapText="1"/>
    </xf>
    <xf numFmtId="0" fontId="0" fillId="0" borderId="18" xfId="0" applyBorder="1" applyAlignment="1">
      <alignment wrapText="1"/>
    </xf>
    <xf numFmtId="0" fontId="55" fillId="0" borderId="0" xfId="0" applyFont="1"/>
    <xf numFmtId="0" fontId="3" fillId="21" borderId="18" xfId="0" applyFont="1" applyFill="1" applyBorder="1" applyAlignment="1">
      <alignment horizontal="center" vertical="center"/>
    </xf>
    <xf numFmtId="0" fontId="3" fillId="21" borderId="18" xfId="0" applyFont="1" applyFill="1" applyBorder="1" applyAlignment="1">
      <alignment horizontal="center" vertical="center" wrapText="1"/>
    </xf>
    <xf numFmtId="166" fontId="0" fillId="0" borderId="18" xfId="1" applyFont="1" applyBorder="1"/>
    <xf numFmtId="166" fontId="0" fillId="0" borderId="18" xfId="1" applyFont="1" applyBorder="1" applyAlignment="1">
      <alignment horizontal="center" vertical="center"/>
    </xf>
    <xf numFmtId="0" fontId="22" fillId="0" borderId="18" xfId="0" applyFont="1" applyBorder="1"/>
    <xf numFmtId="0" fontId="22" fillId="3" borderId="18" xfId="0" applyFont="1" applyFill="1" applyBorder="1"/>
    <xf numFmtId="0" fontId="56" fillId="3" borderId="0" xfId="0" applyFont="1" applyFill="1" applyBorder="1" applyAlignment="1">
      <alignment horizontal="center" vertical="center"/>
    </xf>
    <xf numFmtId="0" fontId="56" fillId="3" borderId="0" xfId="0" applyFont="1" applyFill="1" applyBorder="1" applyAlignment="1">
      <alignment horizontal="center" vertical="center" wrapText="1"/>
    </xf>
    <xf numFmtId="166" fontId="4" fillId="3" borderId="0" xfId="1" applyFont="1" applyFill="1" applyBorder="1"/>
    <xf numFmtId="166" fontId="4" fillId="3" borderId="0" xfId="1" applyFont="1" applyFill="1" applyBorder="1" applyAlignment="1">
      <alignment horizontal="center" vertical="center"/>
    </xf>
    <xf numFmtId="0" fontId="3" fillId="22" borderId="18" xfId="0" applyFont="1" applyFill="1" applyBorder="1" applyAlignment="1">
      <alignment horizontal="center" vertical="center" wrapText="1"/>
    </xf>
    <xf numFmtId="43" fontId="0" fillId="0" borderId="18" xfId="0" applyNumberFormat="1" applyBorder="1"/>
    <xf numFmtId="2" fontId="0" fillId="3" borderId="0" xfId="0" applyNumberFormat="1" applyFill="1"/>
    <xf numFmtId="0" fontId="43" fillId="0" borderId="0" xfId="0" applyFont="1"/>
    <xf numFmtId="0" fontId="43" fillId="0" borderId="0" xfId="0" applyFont="1" applyAlignment="1">
      <alignment horizontal="center" vertical="center"/>
    </xf>
    <xf numFmtId="0" fontId="29" fillId="0" borderId="18" xfId="0" applyFont="1" applyBorder="1"/>
    <xf numFmtId="0" fontId="29" fillId="0" borderId="18" xfId="0" applyFont="1" applyBorder="1" applyAlignment="1">
      <alignment horizontal="center" vertical="center"/>
    </xf>
    <xf numFmtId="0" fontId="28" fillId="11" borderId="18" xfId="0" applyFont="1" applyFill="1" applyBorder="1" applyAlignment="1">
      <alignment horizontal="center" vertical="center"/>
    </xf>
    <xf numFmtId="0" fontId="28" fillId="22" borderId="18" xfId="0" applyFont="1" applyFill="1" applyBorder="1" applyAlignment="1">
      <alignment horizontal="center" vertical="center"/>
    </xf>
    <xf numFmtId="0" fontId="57" fillId="22" borderId="18" xfId="0" applyFont="1" applyFill="1" applyBorder="1" applyAlignment="1">
      <alignment horizontal="center" vertical="center"/>
    </xf>
    <xf numFmtId="0" fontId="57" fillId="14" borderId="18" xfId="0" applyFont="1" applyFill="1" applyBorder="1" applyAlignment="1">
      <alignment horizontal="center" vertical="center"/>
    </xf>
    <xf numFmtId="0" fontId="28" fillId="0" borderId="18" xfId="0" applyFont="1" applyBorder="1" applyAlignment="1">
      <alignment horizontal="center" vertical="center"/>
    </xf>
    <xf numFmtId="0" fontId="28" fillId="0" borderId="18" xfId="0" applyFont="1" applyBorder="1" applyAlignment="1">
      <alignment vertical="center"/>
    </xf>
    <xf numFmtId="0" fontId="29" fillId="0" borderId="18" xfId="0" applyFont="1" applyBorder="1" applyAlignment="1">
      <alignment vertical="center"/>
    </xf>
    <xf numFmtId="0" fontId="55" fillId="0" borderId="18" xfId="0" applyFont="1" applyBorder="1"/>
    <xf numFmtId="195" fontId="29" fillId="0" borderId="18" xfId="0" applyNumberFormat="1" applyFont="1" applyBorder="1" applyAlignment="1">
      <alignment horizontal="center" vertical="center"/>
    </xf>
    <xf numFmtId="195" fontId="55" fillId="0" borderId="18" xfId="0" applyNumberFormat="1" applyFont="1" applyBorder="1" applyAlignment="1">
      <alignment horizontal="center" vertical="center"/>
    </xf>
    <xf numFmtId="0" fontId="29" fillId="0" borderId="18" xfId="0" applyFont="1" applyBorder="1" applyAlignment="1">
      <alignment horizontal="justify" vertical="center"/>
    </xf>
    <xf numFmtId="4" fontId="29" fillId="0" borderId="18" xfId="0" applyNumberFormat="1" applyFont="1" applyBorder="1" applyAlignment="1">
      <alignment horizontal="center" vertical="center"/>
    </xf>
    <xf numFmtId="195" fontId="55" fillId="0" borderId="18" xfId="0" applyNumberFormat="1" applyFont="1" applyBorder="1"/>
    <xf numFmtId="195" fontId="54" fillId="0" borderId="18" xfId="0" applyNumberFormat="1" applyFont="1" applyBorder="1"/>
    <xf numFmtId="0" fontId="28" fillId="0" borderId="18" xfId="0" applyFont="1" applyBorder="1" applyAlignment="1">
      <alignment horizontal="justify" vertical="center"/>
    </xf>
    <xf numFmtId="0" fontId="29" fillId="0" borderId="18" xfId="0" applyFont="1" applyBorder="1" applyAlignment="1">
      <alignment horizontal="right" vertical="center"/>
    </xf>
    <xf numFmtId="0" fontId="29" fillId="0" borderId="0" xfId="0" applyFont="1" applyAlignment="1">
      <alignment vertical="center"/>
    </xf>
    <xf numFmtId="0" fontId="29" fillId="0" borderId="0" xfId="0" applyFont="1" applyAlignment="1">
      <alignment horizontal="center" vertical="center"/>
    </xf>
    <xf numFmtId="0" fontId="29" fillId="0" borderId="0" xfId="0" applyFont="1"/>
    <xf numFmtId="0" fontId="28" fillId="0" borderId="6" xfId="0" applyFont="1" applyBorder="1" applyAlignment="1">
      <alignment horizontal="center" vertical="center"/>
    </xf>
    <xf numFmtId="0" fontId="28" fillId="0" borderId="24" xfId="0" applyFont="1" applyBorder="1" applyAlignment="1">
      <alignment horizontal="justify" vertical="center"/>
    </xf>
    <xf numFmtId="0" fontId="29" fillId="0" borderId="6" xfId="0" applyFont="1" applyBorder="1" applyAlignment="1">
      <alignment horizontal="center" vertical="center"/>
    </xf>
    <xf numFmtId="0" fontId="28" fillId="0" borderId="20" xfId="0" applyFont="1" applyBorder="1" applyAlignment="1">
      <alignment horizontal="center" vertical="center"/>
    </xf>
    <xf numFmtId="0" fontId="29" fillId="0" borderId="20" xfId="0" applyFont="1" applyBorder="1" applyAlignment="1">
      <alignment horizontal="center" vertical="center"/>
    </xf>
    <xf numFmtId="195" fontId="54" fillId="0" borderId="0" xfId="0" applyNumberFormat="1" applyFont="1"/>
    <xf numFmtId="0" fontId="29" fillId="0" borderId="22" xfId="0" applyFont="1" applyBorder="1" applyAlignment="1">
      <alignment horizontal="justify" vertical="center"/>
    </xf>
    <xf numFmtId="0" fontId="29" fillId="0" borderId="9" xfId="0" applyFont="1" applyBorder="1" applyAlignment="1">
      <alignment horizontal="center" vertical="center"/>
    </xf>
    <xf numFmtId="10" fontId="29" fillId="0" borderId="9" xfId="0" applyNumberFormat="1" applyFont="1" applyBorder="1" applyAlignment="1">
      <alignment horizontal="center" vertical="center"/>
    </xf>
    <xf numFmtId="0" fontId="29" fillId="0" borderId="9" xfId="0" applyFont="1" applyBorder="1" applyAlignment="1">
      <alignment vertical="center"/>
    </xf>
    <xf numFmtId="9" fontId="29" fillId="0" borderId="0" xfId="2" applyFont="1"/>
    <xf numFmtId="195" fontId="55" fillId="0" borderId="0" xfId="0" applyNumberFormat="1" applyFont="1"/>
    <xf numFmtId="10" fontId="58" fillId="0" borderId="0" xfId="2" applyNumberFormat="1" applyFont="1"/>
    <xf numFmtId="166" fontId="55" fillId="0" borderId="0" xfId="1" applyFont="1"/>
    <xf numFmtId="9" fontId="58" fillId="0" borderId="0" xfId="2" applyNumberFormat="1" applyFont="1"/>
    <xf numFmtId="9" fontId="58" fillId="0" borderId="0" xfId="2" applyFont="1"/>
    <xf numFmtId="0" fontId="28" fillId="0" borderId="6" xfId="0" applyFont="1" applyBorder="1" applyAlignment="1">
      <alignment horizontal="justify" vertical="center"/>
    </xf>
    <xf numFmtId="0" fontId="54" fillId="14" borderId="18" xfId="0" applyFont="1" applyFill="1" applyBorder="1" applyAlignment="1">
      <alignment horizontal="center" vertical="center" wrapText="1"/>
    </xf>
    <xf numFmtId="0" fontId="3" fillId="22" borderId="35" xfId="0" applyFont="1" applyFill="1" applyBorder="1" applyAlignment="1">
      <alignment horizontal="center" vertical="center" wrapText="1"/>
    </xf>
    <xf numFmtId="43" fontId="0" fillId="22" borderId="0" xfId="0" applyNumberFormat="1" applyFill="1" applyAlignment="1">
      <alignment horizontal="center" vertical="center"/>
    </xf>
    <xf numFmtId="166" fontId="22" fillId="3" borderId="0" xfId="1" applyFont="1" applyFill="1" applyBorder="1"/>
    <xf numFmtId="166" fontId="22" fillId="3" borderId="0" xfId="1" applyFont="1" applyFill="1" applyBorder="1" applyAlignment="1">
      <alignment horizontal="center" vertical="center"/>
    </xf>
    <xf numFmtId="166" fontId="22" fillId="0" borderId="18" xfId="1" applyFont="1" applyBorder="1"/>
    <xf numFmtId="166" fontId="22" fillId="0" borderId="18" xfId="1" applyFont="1" applyBorder="1" applyAlignment="1">
      <alignment horizontal="center" vertical="center"/>
    </xf>
    <xf numFmtId="43" fontId="22" fillId="0" borderId="18" xfId="0" applyNumberFormat="1" applyFont="1" applyBorder="1"/>
    <xf numFmtId="166" fontId="22" fillId="3" borderId="18" xfId="1" applyFont="1" applyFill="1" applyBorder="1"/>
    <xf numFmtId="195" fontId="22" fillId="0" borderId="0" xfId="0" applyNumberFormat="1" applyFont="1"/>
    <xf numFmtId="166" fontId="22" fillId="0" borderId="0" xfId="1" applyFont="1"/>
    <xf numFmtId="166" fontId="22" fillId="0" borderId="0" xfId="1" applyFont="1" applyAlignment="1">
      <alignment horizontal="center" vertical="center"/>
    </xf>
    <xf numFmtId="166" fontId="22" fillId="0" borderId="0" xfId="0" applyNumberFormat="1" applyFont="1"/>
    <xf numFmtId="2" fontId="22" fillId="22" borderId="0" xfId="2" applyNumberFormat="1" applyFont="1" applyFill="1" applyAlignment="1">
      <alignment horizontal="center" vertical="center"/>
    </xf>
    <xf numFmtId="43" fontId="22" fillId="22" borderId="0" xfId="0" applyNumberFormat="1" applyFont="1" applyFill="1" applyAlignment="1">
      <alignment horizontal="center" vertical="center"/>
    </xf>
    <xf numFmtId="0" fontId="59" fillId="0" borderId="0" xfId="0" applyFont="1"/>
    <xf numFmtId="0" fontId="59" fillId="3" borderId="0" xfId="0" applyFont="1" applyFill="1" applyBorder="1"/>
    <xf numFmtId="166" fontId="59" fillId="3" borderId="0" xfId="1" applyFont="1" applyFill="1" applyBorder="1"/>
    <xf numFmtId="166" fontId="59" fillId="3" borderId="0" xfId="1" applyFont="1" applyFill="1" applyBorder="1" applyAlignment="1">
      <alignment horizontal="center" vertical="center"/>
    </xf>
    <xf numFmtId="166" fontId="59" fillId="0" borderId="18" xfId="1" applyFont="1" applyBorder="1"/>
    <xf numFmtId="166" fontId="59" fillId="0" borderId="18" xfId="1" applyFont="1" applyBorder="1" applyAlignment="1">
      <alignment horizontal="center" vertical="center"/>
    </xf>
    <xf numFmtId="43" fontId="59" fillId="0" borderId="18" xfId="0" applyNumberFormat="1" applyFont="1" applyBorder="1"/>
    <xf numFmtId="195" fontId="59" fillId="0" borderId="0" xfId="0" applyNumberFormat="1" applyFont="1"/>
    <xf numFmtId="166" fontId="59" fillId="0" borderId="0" xfId="1" applyFont="1"/>
    <xf numFmtId="166" fontId="59" fillId="0" borderId="0" xfId="1" applyFont="1" applyAlignment="1">
      <alignment horizontal="center" vertical="center"/>
    </xf>
    <xf numFmtId="166" fontId="59" fillId="0" borderId="0" xfId="0" applyNumberFormat="1" applyFont="1"/>
    <xf numFmtId="0" fontId="59" fillId="0" borderId="18" xfId="0" applyFont="1" applyBorder="1"/>
    <xf numFmtId="0" fontId="0" fillId="3" borderId="0" xfId="0" applyFill="1" applyAlignment="1">
      <alignment horizontal="center" vertical="center"/>
    </xf>
    <xf numFmtId="43" fontId="59" fillId="22" borderId="0" xfId="0" applyNumberFormat="1" applyFont="1" applyFill="1" applyAlignment="1">
      <alignment horizontal="center" vertical="center"/>
    </xf>
    <xf numFmtId="0" fontId="0" fillId="3" borderId="0" xfId="0" applyFill="1" applyAlignment="1">
      <alignment wrapText="1"/>
    </xf>
    <xf numFmtId="166" fontId="0" fillId="3" borderId="0" xfId="1" applyFont="1" applyFill="1" applyAlignment="1">
      <alignment wrapText="1"/>
    </xf>
    <xf numFmtId="0" fontId="60" fillId="3" borderId="18" xfId="0" applyFont="1" applyFill="1" applyBorder="1" applyAlignment="1">
      <alignment horizontal="center" vertical="center"/>
    </xf>
    <xf numFmtId="166" fontId="60" fillId="3" borderId="18" xfId="1" applyFont="1" applyFill="1" applyBorder="1" applyAlignment="1">
      <alignment horizontal="justify" vertical="center" wrapText="1"/>
    </xf>
    <xf numFmtId="0" fontId="61" fillId="3" borderId="18" xfId="0" applyFont="1" applyFill="1" applyBorder="1" applyAlignment="1">
      <alignment horizontal="center" vertical="center"/>
    </xf>
    <xf numFmtId="0" fontId="62" fillId="3" borderId="18" xfId="0" applyFont="1" applyFill="1" applyBorder="1" applyAlignment="1">
      <alignment horizontal="center" vertical="center"/>
    </xf>
    <xf numFmtId="195" fontId="0" fillId="3" borderId="18" xfId="0" applyNumberFormat="1" applyFill="1" applyBorder="1" applyAlignment="1">
      <alignment wrapText="1"/>
    </xf>
    <xf numFmtId="166" fontId="60" fillId="3" borderId="18" xfId="1" applyFont="1" applyFill="1" applyBorder="1" applyAlignment="1">
      <alignment vertical="center" wrapText="1"/>
    </xf>
    <xf numFmtId="195" fontId="3" fillId="3" borderId="18" xfId="0" applyNumberFormat="1" applyFont="1" applyFill="1" applyBorder="1" applyAlignment="1">
      <alignment wrapText="1"/>
    </xf>
    <xf numFmtId="195" fontId="0" fillId="3" borderId="18" xfId="0" applyNumberFormat="1" applyFill="1" applyBorder="1" applyAlignment="1">
      <alignment horizontal="center" wrapText="1"/>
    </xf>
    <xf numFmtId="168" fontId="5" fillId="6" borderId="0" xfId="1" applyNumberFormat="1" applyFont="1" applyFill="1" applyBorder="1" applyAlignment="1">
      <alignment horizontal="center"/>
    </xf>
    <xf numFmtId="168" fontId="5" fillId="6" borderId="13" xfId="1" applyNumberFormat="1" applyFont="1" applyFill="1" applyBorder="1" applyAlignment="1">
      <alignment horizontal="center"/>
    </xf>
    <xf numFmtId="168" fontId="5" fillId="6" borderId="14" xfId="1" applyNumberFormat="1" applyFont="1" applyFill="1" applyBorder="1" applyAlignment="1">
      <alignment horizontal="center"/>
    </xf>
    <xf numFmtId="9" fontId="5" fillId="6" borderId="13" xfId="2" applyFont="1" applyFill="1" applyBorder="1" applyAlignment="1">
      <alignment horizontal="center"/>
    </xf>
    <xf numFmtId="9" fontId="5" fillId="6" borderId="0" xfId="2" applyFont="1" applyFill="1" applyBorder="1" applyAlignment="1">
      <alignment horizontal="center"/>
    </xf>
    <xf numFmtId="9" fontId="5" fillId="6" borderId="14" xfId="2" applyFont="1" applyFill="1" applyBorder="1" applyAlignment="1">
      <alignment horizontal="center"/>
    </xf>
    <xf numFmtId="9" fontId="5" fillId="6" borderId="13" xfId="2" applyFont="1" applyFill="1" applyBorder="1" applyAlignment="1">
      <alignment horizontal="center" wrapText="1"/>
    </xf>
    <xf numFmtId="9" fontId="5" fillId="6" borderId="0" xfId="2" applyFont="1" applyFill="1" applyBorder="1" applyAlignment="1">
      <alignment horizontal="center" wrapText="1"/>
    </xf>
    <xf numFmtId="9" fontId="5" fillId="6" borderId="14" xfId="2" applyFont="1" applyFill="1" applyBorder="1" applyAlignment="1">
      <alignment horizontal="center" wrapText="1"/>
    </xf>
    <xf numFmtId="0" fontId="5" fillId="6" borderId="15" xfId="0" applyFont="1" applyFill="1" applyBorder="1" applyAlignment="1">
      <alignment horizontal="center"/>
    </xf>
    <xf numFmtId="0" fontId="5" fillId="6" borderId="16" xfId="0" applyFont="1" applyFill="1" applyBorder="1" applyAlignment="1">
      <alignment horizontal="center"/>
    </xf>
    <xf numFmtId="0" fontId="5" fillId="6" borderId="17" xfId="0" applyFont="1" applyFill="1" applyBorder="1" applyAlignment="1">
      <alignment horizontal="center"/>
    </xf>
    <xf numFmtId="0" fontId="5" fillId="6" borderId="10" xfId="0" applyFont="1" applyFill="1" applyBorder="1" applyAlignment="1">
      <alignment horizontal="center"/>
    </xf>
    <xf numFmtId="0" fontId="5" fillId="6" borderId="11" xfId="0" applyFont="1" applyFill="1" applyBorder="1" applyAlignment="1">
      <alignment horizontal="center"/>
    </xf>
    <xf numFmtId="0" fontId="5" fillId="6" borderId="12" xfId="0" applyFont="1" applyFill="1" applyBorder="1" applyAlignment="1">
      <alignment horizontal="center"/>
    </xf>
    <xf numFmtId="17" fontId="5" fillId="6" borderId="13" xfId="0" applyNumberFormat="1" applyFont="1" applyFill="1" applyBorder="1" applyAlignment="1">
      <alignment horizontal="center"/>
    </xf>
    <xf numFmtId="17" fontId="5" fillId="6" borderId="0" xfId="0" applyNumberFormat="1" applyFont="1" applyFill="1" applyBorder="1" applyAlignment="1">
      <alignment horizontal="center"/>
    </xf>
    <xf numFmtId="17" fontId="5" fillId="6" borderId="14" xfId="0" applyNumberFormat="1" applyFont="1" applyFill="1" applyBorder="1" applyAlignment="1">
      <alignment horizontal="center"/>
    </xf>
    <xf numFmtId="14" fontId="5" fillId="6" borderId="0" xfId="1" applyNumberFormat="1" applyFont="1" applyFill="1" applyBorder="1" applyAlignment="1">
      <alignment horizontal="center"/>
    </xf>
    <xf numFmtId="9" fontId="5" fillId="6" borderId="0" xfId="1" applyNumberFormat="1" applyFont="1" applyFill="1" applyBorder="1" applyAlignment="1">
      <alignment horizontal="center"/>
    </xf>
    <xf numFmtId="1" fontId="5" fillId="6" borderId="0" xfId="1" applyNumberFormat="1" applyFont="1" applyFill="1" applyBorder="1" applyAlignment="1">
      <alignment horizontal="center"/>
    </xf>
    <xf numFmtId="0" fontId="0" fillId="3" borderId="0" xfId="0" applyFont="1" applyFill="1" applyBorder="1" applyAlignment="1">
      <alignment horizontal="left" wrapText="1" indent="2"/>
    </xf>
    <xf numFmtId="0" fontId="5" fillId="3" borderId="0" xfId="0" applyFont="1" applyFill="1" applyBorder="1" applyAlignment="1">
      <alignment horizontal="left" wrapText="1"/>
    </xf>
    <xf numFmtId="0" fontId="54" fillId="14" borderId="18" xfId="0" applyFont="1" applyFill="1" applyBorder="1" applyAlignment="1">
      <alignment horizontal="center" vertical="center" wrapText="1"/>
    </xf>
    <xf numFmtId="0" fontId="54" fillId="22" borderId="18" xfId="0" applyFont="1" applyFill="1" applyBorder="1" applyAlignment="1">
      <alignment horizontal="center" vertical="center" wrapText="1"/>
    </xf>
    <xf numFmtId="0" fontId="56" fillId="3" borderId="0" xfId="0" applyFont="1" applyFill="1" applyBorder="1" applyAlignment="1">
      <alignment horizontal="center" vertical="center"/>
    </xf>
    <xf numFmtId="0" fontId="3" fillId="21" borderId="16" xfId="0" applyFont="1" applyFill="1" applyBorder="1" applyAlignment="1">
      <alignment horizontal="center" vertical="center"/>
    </xf>
    <xf numFmtId="0" fontId="3" fillId="16" borderId="18" xfId="0" applyFont="1" applyFill="1" applyBorder="1" applyAlignment="1">
      <alignment horizontal="center" vertical="center"/>
    </xf>
    <xf numFmtId="0" fontId="3" fillId="14" borderId="18" xfId="0" applyFont="1" applyFill="1" applyBorder="1" applyAlignment="1">
      <alignment horizontal="center" vertical="center"/>
    </xf>
    <xf numFmtId="0" fontId="3" fillId="9" borderId="18" xfId="0" applyFont="1" applyFill="1" applyBorder="1" applyAlignment="1">
      <alignment horizontal="center" vertical="center"/>
    </xf>
    <xf numFmtId="0" fontId="47" fillId="12" borderId="15" xfId="0" applyFont="1" applyFill="1" applyBorder="1" applyAlignment="1">
      <alignment horizontal="center" vertical="center"/>
    </xf>
    <xf numFmtId="0" fontId="47" fillId="12" borderId="16" xfId="0" applyFont="1" applyFill="1" applyBorder="1" applyAlignment="1">
      <alignment horizontal="center" vertical="center"/>
    </xf>
    <xf numFmtId="0" fontId="3" fillId="14" borderId="13" xfId="0" applyFont="1" applyFill="1" applyBorder="1" applyAlignment="1">
      <alignment horizontal="center" vertical="center"/>
    </xf>
    <xf numFmtId="0" fontId="3" fillId="14" borderId="0" xfId="0" applyFont="1" applyFill="1" applyBorder="1" applyAlignment="1">
      <alignment horizontal="center" vertical="center"/>
    </xf>
    <xf numFmtId="0" fontId="28" fillId="12" borderId="32" xfId="0" applyFont="1" applyFill="1" applyBorder="1" applyAlignment="1">
      <alignment horizontal="center" vertical="center" wrapText="1"/>
    </xf>
    <xf numFmtId="0" fontId="28" fillId="12" borderId="35" xfId="0" applyFont="1" applyFill="1" applyBorder="1" applyAlignment="1">
      <alignment horizontal="center" vertical="center" wrapText="1"/>
    </xf>
    <xf numFmtId="0" fontId="28" fillId="12" borderId="27" xfId="0" applyFont="1" applyFill="1" applyBorder="1" applyAlignment="1">
      <alignment horizontal="center" vertical="center" wrapText="1"/>
    </xf>
    <xf numFmtId="0" fontId="28" fillId="3" borderId="32" xfId="0" applyFont="1" applyFill="1" applyBorder="1" applyAlignment="1">
      <alignment horizontal="center" vertical="center" wrapText="1"/>
    </xf>
    <xf numFmtId="0" fontId="28" fillId="3" borderId="35" xfId="0" applyFont="1" applyFill="1" applyBorder="1" applyAlignment="1">
      <alignment horizontal="center" vertical="center" wrapText="1"/>
    </xf>
    <xf numFmtId="0" fontId="28" fillId="3" borderId="27" xfId="0" applyFont="1" applyFill="1" applyBorder="1" applyAlignment="1">
      <alignment horizontal="center" vertical="center" wrapText="1"/>
    </xf>
    <xf numFmtId="0" fontId="28" fillId="0" borderId="32" xfId="0" applyFont="1" applyBorder="1" applyAlignment="1">
      <alignment horizontal="center" vertical="center" wrapText="1"/>
    </xf>
    <xf numFmtId="0" fontId="28" fillId="0" borderId="35" xfId="0" applyFont="1" applyBorder="1" applyAlignment="1">
      <alignment horizontal="center" vertical="center" wrapText="1"/>
    </xf>
    <xf numFmtId="0" fontId="28" fillId="0" borderId="27" xfId="0" applyFont="1" applyBorder="1" applyAlignment="1">
      <alignment horizontal="center" vertical="center" wrapText="1"/>
    </xf>
    <xf numFmtId="0" fontId="28" fillId="0" borderId="18" xfId="0" applyFont="1" applyBorder="1" applyAlignment="1">
      <alignment horizontal="center" vertical="center" wrapText="1"/>
    </xf>
    <xf numFmtId="0" fontId="28" fillId="14" borderId="18" xfId="0" applyFont="1" applyFill="1" applyBorder="1" applyAlignment="1">
      <alignment horizontal="center" vertical="center" wrapText="1"/>
    </xf>
    <xf numFmtId="0" fontId="28" fillId="15" borderId="18" xfId="0" applyFont="1" applyFill="1" applyBorder="1" applyAlignment="1">
      <alignment horizontal="center" vertical="center" wrapText="1"/>
    </xf>
    <xf numFmtId="0" fontId="28" fillId="15" borderId="32" xfId="0" applyFont="1" applyFill="1" applyBorder="1" applyAlignment="1">
      <alignment horizontal="center" vertical="center" wrapText="1"/>
    </xf>
    <xf numFmtId="0" fontId="28" fillId="15" borderId="27" xfId="0" applyFont="1" applyFill="1" applyBorder="1" applyAlignment="1">
      <alignment horizontal="center" vertical="center" wrapText="1"/>
    </xf>
    <xf numFmtId="0" fontId="28" fillId="12" borderId="18" xfId="0" applyFont="1" applyFill="1" applyBorder="1" applyAlignment="1">
      <alignment horizontal="center" vertical="center" wrapText="1"/>
    </xf>
    <xf numFmtId="0" fontId="28" fillId="3" borderId="18" xfId="0" applyFont="1" applyFill="1" applyBorder="1" applyAlignment="1">
      <alignment horizontal="center" vertical="center" wrapText="1"/>
    </xf>
    <xf numFmtId="166" fontId="27" fillId="3" borderId="18" xfId="1" applyFont="1" applyFill="1" applyBorder="1" applyAlignment="1">
      <alignment horizontal="center" vertical="center" wrapText="1"/>
    </xf>
    <xf numFmtId="0" fontId="3" fillId="9" borderId="18" xfId="0" applyFont="1" applyFill="1" applyBorder="1" applyAlignment="1">
      <alignment horizontal="center"/>
    </xf>
    <xf numFmtId="0" fontId="41" fillId="10" borderId="28" xfId="0" applyFont="1" applyFill="1" applyBorder="1" applyAlignment="1">
      <alignment horizontal="center" vertical="center" wrapText="1"/>
    </xf>
    <xf numFmtId="0" fontId="41" fillId="10" borderId="29" xfId="0" applyFont="1" applyFill="1" applyBorder="1" applyAlignment="1">
      <alignment horizontal="center" vertical="center" wrapText="1"/>
    </xf>
    <xf numFmtId="0" fontId="42" fillId="10" borderId="28" xfId="0" applyFont="1" applyFill="1" applyBorder="1" applyAlignment="1">
      <alignment horizontal="center" vertical="center" wrapText="1"/>
    </xf>
    <xf numFmtId="0" fontId="42" fillId="10" borderId="29" xfId="0" applyFont="1" applyFill="1" applyBorder="1" applyAlignment="1">
      <alignment horizontal="center" vertical="center" wrapText="1"/>
    </xf>
    <xf numFmtId="0" fontId="3" fillId="22" borderId="0" xfId="0" applyFont="1" applyFill="1" applyAlignment="1">
      <alignment horizontal="center" vertical="center"/>
    </xf>
    <xf numFmtId="0" fontId="3" fillId="3" borderId="36" xfId="0" applyFont="1" applyFill="1" applyBorder="1" applyAlignment="1">
      <alignment horizontal="center" vertical="center"/>
    </xf>
    <xf numFmtId="0" fontId="3" fillId="3" borderId="37" xfId="0" applyFont="1" applyFill="1" applyBorder="1" applyAlignment="1">
      <alignment horizontal="center" vertical="center"/>
    </xf>
    <xf numFmtId="0" fontId="3" fillId="3" borderId="38" xfId="0" applyFont="1" applyFill="1" applyBorder="1" applyAlignment="1">
      <alignment horizontal="center" vertical="center"/>
    </xf>
    <xf numFmtId="0" fontId="3" fillId="14" borderId="32" xfId="0" applyFont="1" applyFill="1" applyBorder="1" applyAlignment="1">
      <alignment horizontal="center" vertical="center" wrapText="1"/>
    </xf>
    <xf numFmtId="0" fontId="3" fillId="14" borderId="27" xfId="0" applyFont="1" applyFill="1" applyBorder="1" applyAlignment="1">
      <alignment horizontal="center" vertical="center" wrapText="1"/>
    </xf>
    <xf numFmtId="0" fontId="3" fillId="22" borderId="18" xfId="0" applyFont="1" applyFill="1" applyBorder="1" applyAlignment="1">
      <alignment horizontal="center" vertical="center"/>
    </xf>
    <xf numFmtId="166" fontId="63" fillId="22" borderId="18" xfId="1" applyFont="1" applyFill="1" applyBorder="1" applyAlignment="1">
      <alignment horizontal="center" vertical="center" wrapText="1"/>
    </xf>
    <xf numFmtId="0" fontId="63" fillId="22" borderId="18" xfId="0" applyFont="1" applyFill="1" applyBorder="1" applyAlignment="1">
      <alignment horizontal="center" vertical="center"/>
    </xf>
    <xf numFmtId="0" fontId="63" fillId="22" borderId="32" xfId="0" applyFont="1" applyFill="1" applyBorder="1" applyAlignment="1">
      <alignment horizontal="center" vertical="center"/>
    </xf>
    <xf numFmtId="0" fontId="63" fillId="22" borderId="27" xfId="0" applyFont="1" applyFill="1" applyBorder="1" applyAlignment="1">
      <alignment horizontal="center" vertical="center"/>
    </xf>
    <xf numFmtId="0" fontId="50" fillId="10" borderId="28" xfId="0" applyFont="1" applyFill="1" applyBorder="1" applyAlignment="1">
      <alignment horizontal="center" vertical="center" wrapText="1"/>
    </xf>
    <xf numFmtId="0" fontId="50" fillId="10" borderId="34" xfId="0" applyFont="1" applyFill="1" applyBorder="1" applyAlignment="1">
      <alignment horizontal="center" vertical="center" wrapText="1"/>
    </xf>
    <xf numFmtId="0" fontId="28" fillId="10" borderId="28" xfId="0" applyFont="1" applyFill="1" applyBorder="1" applyAlignment="1">
      <alignment horizontal="center" vertical="center" wrapText="1"/>
    </xf>
    <xf numFmtId="0" fontId="28" fillId="10" borderId="34" xfId="0" applyFont="1" applyFill="1" applyBorder="1" applyAlignment="1">
      <alignment horizontal="center" vertical="center" wrapText="1"/>
    </xf>
    <xf numFmtId="0" fontId="36" fillId="0" borderId="19" xfId="0" applyFont="1" applyBorder="1" applyAlignment="1">
      <alignment vertical="center"/>
    </xf>
    <xf numFmtId="0" fontId="36" fillId="0" borderId="24" xfId="0" applyFont="1" applyBorder="1" applyAlignment="1">
      <alignment vertical="center"/>
    </xf>
    <xf numFmtId="0" fontId="36" fillId="0" borderId="20" xfId="0" applyFont="1" applyBorder="1" applyAlignment="1">
      <alignment vertical="center"/>
    </xf>
    <xf numFmtId="0" fontId="5" fillId="0" borderId="0" xfId="0" applyFont="1" applyAlignment="1">
      <alignment vertical="center"/>
    </xf>
    <xf numFmtId="0" fontId="36" fillId="0" borderId="0" xfId="0" applyFont="1" applyAlignment="1">
      <alignment horizontal="center" vertical="center"/>
    </xf>
  </cellXfs>
  <cellStyles count="399">
    <cellStyle name="Currency 2" xfId="56"/>
    <cellStyle name="Currency 2 2" xfId="57"/>
    <cellStyle name="Currency 2 2 2" xfId="58"/>
    <cellStyle name="Currency 3" xfId="59"/>
    <cellStyle name="Currency 3 2" xfId="60"/>
    <cellStyle name="Euro" xfId="61"/>
    <cellStyle name="Euro 2" xfId="62"/>
    <cellStyle name="Incorrecto" xfId="3" builtinId="27"/>
    <cellStyle name="Millares [0] 2" xfId="63"/>
    <cellStyle name="Millares [0] 2 2" xfId="64"/>
    <cellStyle name="Millares [0] 3" xfId="65"/>
    <cellStyle name="Millares [0] 3 2" xfId="66"/>
    <cellStyle name="Millares [0] 4" xfId="67"/>
    <cellStyle name="Millares [0] 4 2" xfId="68"/>
    <cellStyle name="Millares [0] 5" xfId="69"/>
    <cellStyle name="Millares [0] 5 2" xfId="70"/>
    <cellStyle name="Millares 10" xfId="71"/>
    <cellStyle name="Millares 10 2" xfId="346"/>
    <cellStyle name="Millares 11" xfId="72"/>
    <cellStyle name="Millares 12" xfId="73"/>
    <cellStyle name="Millares 13" xfId="351"/>
    <cellStyle name="Millares 14" xfId="368"/>
    <cellStyle name="Millares 15" xfId="336"/>
    <cellStyle name="Millares 16" xfId="363"/>
    <cellStyle name="Millares 17" xfId="337"/>
    <cellStyle name="Millares 18" xfId="381"/>
    <cellStyle name="Millares 19" xfId="352"/>
    <cellStyle name="Millares 2" xfId="48"/>
    <cellStyle name="Millares 2 10" xfId="74"/>
    <cellStyle name="Millares 2 10 2" xfId="75"/>
    <cellStyle name="Millares 2 10 2 2" xfId="76"/>
    <cellStyle name="Millares 2 10 3" xfId="77"/>
    <cellStyle name="Millares 2 10 3 2" xfId="78"/>
    <cellStyle name="Millares 2 10 3 3" xfId="79"/>
    <cellStyle name="Millares 2 2" xfId="50"/>
    <cellStyle name="Millares 2 2 2" xfId="80"/>
    <cellStyle name="Millares 2 2 2 2" xfId="371"/>
    <cellStyle name="Millares 2 2 3" xfId="81"/>
    <cellStyle name="Millares 2 2 4" xfId="82"/>
    <cellStyle name="Millares 2 2 5" xfId="83"/>
    <cellStyle name="Millares 2 2 6" xfId="84"/>
    <cellStyle name="Millares 2 2 7" xfId="85"/>
    <cellStyle name="Millares 2 2 8" xfId="86"/>
    <cellStyle name="Millares 2 3" xfId="87"/>
    <cellStyle name="Millares 2 3 2" xfId="88"/>
    <cellStyle name="Millares 2 3 2 2" xfId="89"/>
    <cellStyle name="Millares 2 3 2 3" xfId="90"/>
    <cellStyle name="Millares 2 3 2 3 2" xfId="91"/>
    <cellStyle name="Millares 2 3 2 3 3" xfId="92"/>
    <cellStyle name="Millares 2 3 2 4" xfId="93"/>
    <cellStyle name="Millares 2 3 3" xfId="94"/>
    <cellStyle name="Millares 2 4" xfId="95"/>
    <cellStyle name="Millares 2 4 2" xfId="96"/>
    <cellStyle name="Millares 2 4 3" xfId="97"/>
    <cellStyle name="Millares 2 5" xfId="98"/>
    <cellStyle name="Millares 2 5 2" xfId="99"/>
    <cellStyle name="Millares 2 5 3" xfId="100"/>
    <cellStyle name="Millares 2 6" xfId="101"/>
    <cellStyle name="Millares 2 6 2" xfId="370"/>
    <cellStyle name="Millares 2 7" xfId="102"/>
    <cellStyle name="Millares 2 7 2" xfId="375"/>
    <cellStyle name="Millares 2 8" xfId="103"/>
    <cellStyle name="Millares 2 9" xfId="104"/>
    <cellStyle name="Millares 20" xfId="378"/>
    <cellStyle name="Millares 21" xfId="392"/>
    <cellStyle name="Millares 22" xfId="388"/>
    <cellStyle name="Millares 23" xfId="341"/>
    <cellStyle name="Millares 24" xfId="387"/>
    <cellStyle name="Millares 25" xfId="342"/>
    <cellStyle name="Millares 26" xfId="344"/>
    <cellStyle name="Millares 27" xfId="397"/>
    <cellStyle name="Millares 28" xfId="380"/>
    <cellStyle name="Millares 29" xfId="339"/>
    <cellStyle name="Millares 3" xfId="105"/>
    <cellStyle name="Millares 3 2" xfId="106"/>
    <cellStyle name="Millares 3 2 2" xfId="53"/>
    <cellStyle name="Millares 3 2 2 2" xfId="107"/>
    <cellStyle name="Millares 3 2 2 2 2" xfId="374"/>
    <cellStyle name="Millares 3 2 2 3" xfId="361"/>
    <cellStyle name="Millares 3 3" xfId="108"/>
    <cellStyle name="Millares 3 3 2" xfId="109"/>
    <cellStyle name="Millares 3 3 3" xfId="110"/>
    <cellStyle name="Millares 3 3 4" xfId="111"/>
    <cellStyle name="Millares 3 3 4 2" xfId="112"/>
    <cellStyle name="Millares 3 3 4 2 2" xfId="113"/>
    <cellStyle name="Millares 3 3 4 2 3" xfId="365"/>
    <cellStyle name="Millares 3 3 4 3" xfId="114"/>
    <cellStyle name="Millares 3 3 4 4" xfId="356"/>
    <cellStyle name="Millares 3 3 5" xfId="347"/>
    <cellStyle name="Millares 3 4" xfId="115"/>
    <cellStyle name="Millares 3 4 2" xfId="116"/>
    <cellStyle name="Millares 3 4 2 2" xfId="117"/>
    <cellStyle name="Millares 3 4 2 3" xfId="358"/>
    <cellStyle name="Millares 3 4 3" xfId="118"/>
    <cellStyle name="Millares 3 4 4" xfId="348"/>
    <cellStyle name="Millares 3 5" xfId="119"/>
    <cellStyle name="Millares 3 5 2" xfId="120"/>
    <cellStyle name="Millares 3 5 3" xfId="362"/>
    <cellStyle name="Millares 30" xfId="396"/>
    <cellStyle name="Millares 31" xfId="383"/>
    <cellStyle name="Millares 4" xfId="121"/>
    <cellStyle name="Millares 4 2" xfId="122"/>
    <cellStyle name="Millares 4 2 2" xfId="123"/>
    <cellStyle name="Millares 4 2 3" xfId="124"/>
    <cellStyle name="Millares 4 2 4" xfId="366"/>
    <cellStyle name="Millares 4 3" xfId="125"/>
    <cellStyle name="Millares 4 3 2" xfId="126"/>
    <cellStyle name="Millares 4 3 3" xfId="354"/>
    <cellStyle name="Millares 4 4" xfId="127"/>
    <cellStyle name="Millares 4 5" xfId="338"/>
    <cellStyle name="Millares 5" xfId="128"/>
    <cellStyle name="Millares 5 2" xfId="129"/>
    <cellStyle name="Millares 5 2 2" xfId="130"/>
    <cellStyle name="Millares 5 2 3" xfId="131"/>
    <cellStyle name="Millares 5 2 3 2" xfId="359"/>
    <cellStyle name="Millares 5 2 4" xfId="132"/>
    <cellStyle name="Millares 5 3" xfId="133"/>
    <cellStyle name="Millares 5 3 2" xfId="134"/>
    <cellStyle name="Millares 5 4" xfId="135"/>
    <cellStyle name="Millares 5 4 2" xfId="136"/>
    <cellStyle name="Millares 5 4 3" xfId="355"/>
    <cellStyle name="Millares 5 5" xfId="137"/>
    <cellStyle name="Millares 6" xfId="138"/>
    <cellStyle name="Millares 6 2" xfId="139"/>
    <cellStyle name="Millares 6 3" xfId="140"/>
    <cellStyle name="Millares 6 4" xfId="141"/>
    <cellStyle name="Millares 6 5" xfId="142"/>
    <cellStyle name="Millares 6 6" xfId="143"/>
    <cellStyle name="Millares 6 7" xfId="144"/>
    <cellStyle name="Millares 7" xfId="145"/>
    <cellStyle name="Millares 7 2" xfId="146"/>
    <cellStyle name="Millares 7 3" xfId="147"/>
    <cellStyle name="Millares 8" xfId="148"/>
    <cellStyle name="Millares 8 2" xfId="149"/>
    <cellStyle name="Millares 8 3" xfId="333"/>
    <cellStyle name="Millares 9" xfId="150"/>
    <cellStyle name="Millares 9 2" xfId="151"/>
    <cellStyle name="Millares 9 3" xfId="335"/>
    <cellStyle name="Moneda" xfId="1" builtinId="4"/>
    <cellStyle name="Moneda [0] 2" xfId="152"/>
    <cellStyle name="Moneda [0] 3" xfId="153"/>
    <cellStyle name="Moneda [0] 3 2" xfId="154"/>
    <cellStyle name="Moneda 10" xfId="155"/>
    <cellStyle name="Moneda 10 2" xfId="156"/>
    <cellStyle name="Moneda 11" xfId="157"/>
    <cellStyle name="Moneda 11 2" xfId="158"/>
    <cellStyle name="Moneda 12" xfId="159"/>
    <cellStyle name="Moneda 12 2" xfId="160"/>
    <cellStyle name="Moneda 13" xfId="161"/>
    <cellStyle name="Moneda 14" xfId="162"/>
    <cellStyle name="Moneda 15" xfId="163"/>
    <cellStyle name="Moneda 16" xfId="360"/>
    <cellStyle name="Moneda 17" xfId="382"/>
    <cellStyle name="Moneda 18" xfId="384"/>
    <cellStyle name="Moneda 19" xfId="393"/>
    <cellStyle name="Moneda 2" xfId="164"/>
    <cellStyle name="Moneda 2 2" xfId="165"/>
    <cellStyle name="Moneda 2 2 2" xfId="166"/>
    <cellStyle name="Moneda 2 2 2 2" xfId="167"/>
    <cellStyle name="Moneda 2 2 2 3" xfId="168"/>
    <cellStyle name="Moneda 2 2 2 3 2" xfId="169"/>
    <cellStyle name="Moneda 2 2 2 4" xfId="170"/>
    <cellStyle name="Moneda 2 2 3" xfId="171"/>
    <cellStyle name="Moneda 2 2 3 2" xfId="172"/>
    <cellStyle name="Moneda 2 2 3 3" xfId="173"/>
    <cellStyle name="Moneda 2 2 3 4" xfId="174"/>
    <cellStyle name="Moneda 2 2 4" xfId="175"/>
    <cellStyle name="Moneda 2 2 6" xfId="176"/>
    <cellStyle name="Moneda 2 3" xfId="177"/>
    <cellStyle name="Moneda 2 3 2" xfId="178"/>
    <cellStyle name="Moneda 2 4" xfId="179"/>
    <cellStyle name="Moneda 2 4 2" xfId="372"/>
    <cellStyle name="Moneda 2 5" xfId="180"/>
    <cellStyle name="Moneda 2 6" xfId="181"/>
    <cellStyle name="Moneda 2 7" xfId="182"/>
    <cellStyle name="Moneda 2 8" xfId="183"/>
    <cellStyle name="Moneda 2 9" xfId="340"/>
    <cellStyle name="Moneda 20" xfId="390"/>
    <cellStyle name="Moneda 21" xfId="394"/>
    <cellStyle name="Moneda 22" xfId="364"/>
    <cellStyle name="Moneda 23" xfId="391"/>
    <cellStyle name="Moneda 24" xfId="385"/>
    <cellStyle name="Moneda 25" xfId="345"/>
    <cellStyle name="Moneda 26" xfId="379"/>
    <cellStyle name="Moneda 27" xfId="386"/>
    <cellStyle name="Moneda 28" xfId="395"/>
    <cellStyle name="Moneda 29" xfId="357"/>
    <cellStyle name="Moneda 3" xfId="184"/>
    <cellStyle name="Moneda 3 2" xfId="185"/>
    <cellStyle name="Moneda 3 3" xfId="186"/>
    <cellStyle name="Moneda 30" xfId="334"/>
    <cellStyle name="Moneda 31" xfId="398"/>
    <cellStyle name="Moneda 32" xfId="367"/>
    <cellStyle name="Moneda 33" xfId="353"/>
    <cellStyle name="Moneda 34" xfId="389"/>
    <cellStyle name="Moneda 4" xfId="187"/>
    <cellStyle name="Moneda 4 2" xfId="188"/>
    <cellStyle name="Moneda 4 2 2" xfId="189"/>
    <cellStyle name="Moneda 4 3" xfId="190"/>
    <cellStyle name="Moneda 4 3 2" xfId="191"/>
    <cellStyle name="Moneda 5" xfId="52"/>
    <cellStyle name="Moneda 5 2" xfId="192"/>
    <cellStyle name="Moneda 6" xfId="193"/>
    <cellStyle name="Moneda 6 2" xfId="349"/>
    <cellStyle name="Moneda 7" xfId="194"/>
    <cellStyle name="Moneda 7 2" xfId="195"/>
    <cellStyle name="Moneda 7 3" xfId="196"/>
    <cellStyle name="Moneda 8" xfId="197"/>
    <cellStyle name="Moneda 9" xfId="198"/>
    <cellStyle name="Moneda 9 2" xfId="199"/>
    <cellStyle name="Normal" xfId="0" builtinId="0"/>
    <cellStyle name="Normal 10" xfId="4"/>
    <cellStyle name="Normal 10 2" xfId="200"/>
    <cellStyle name="Normal 10 2 2" xfId="201"/>
    <cellStyle name="Normal 10 3" xfId="202"/>
    <cellStyle name="Normal 10 4" xfId="350"/>
    <cellStyle name="Normal 11" xfId="203"/>
    <cellStyle name="Normal 11 2" xfId="204"/>
    <cellStyle name="Normal 12" xfId="5"/>
    <cellStyle name="Normal 12 2" xfId="205"/>
    <cellStyle name="Normal 14" xfId="55"/>
    <cellStyle name="Normal 14 2" xfId="206"/>
    <cellStyle name="Normal 16" xfId="207"/>
    <cellStyle name="Normal 16 2" xfId="208"/>
    <cellStyle name="Normal 2" xfId="6"/>
    <cellStyle name="Normal 2 10" xfId="209"/>
    <cellStyle name="Normal 2 10 2" xfId="210"/>
    <cellStyle name="Normal 2 11" xfId="211"/>
    <cellStyle name="Normal 2 11 2" xfId="212"/>
    <cellStyle name="Normal 2 13" xfId="213"/>
    <cellStyle name="Normal 2 14" xfId="214"/>
    <cellStyle name="Normal 2 14 2" xfId="215"/>
    <cellStyle name="Normal 2 16" xfId="216"/>
    <cellStyle name="Normal 2 2" xfId="7"/>
    <cellStyle name="Normal 2 2 10" xfId="343"/>
    <cellStyle name="Normal 2 2 2" xfId="217"/>
    <cellStyle name="Normal 2 2 2 2" xfId="218"/>
    <cellStyle name="Normal 2 2 2 3" xfId="219"/>
    <cellStyle name="Normal 2 2 3" xfId="220"/>
    <cellStyle name="Normal 2 2 3 2" xfId="221"/>
    <cellStyle name="Normal 2 2 4" xfId="222"/>
    <cellStyle name="Normal 2 2 4 2" xfId="369"/>
    <cellStyle name="Normal 2 2 5" xfId="223"/>
    <cellStyle name="Normal 2 2 6" xfId="224"/>
    <cellStyle name="Normal 2 2 7" xfId="225"/>
    <cellStyle name="Normal 2 2 8" xfId="226"/>
    <cellStyle name="Normal 2 2 9" xfId="227"/>
    <cellStyle name="Normal 2 3" xfId="49"/>
    <cellStyle name="Normal 2 3 2" xfId="228"/>
    <cellStyle name="Normal 2 3 3" xfId="229"/>
    <cellStyle name="Normal 2 4" xfId="230"/>
    <cellStyle name="Normal 2 5" xfId="51"/>
    <cellStyle name="Normal 2 5 2" xfId="231"/>
    <cellStyle name="Normal 2 5 2 2" xfId="232"/>
    <cellStyle name="Normal 2 6" xfId="233"/>
    <cellStyle name="Normal 2 6 2" xfId="234"/>
    <cellStyle name="Normal 2 7" xfId="235"/>
    <cellStyle name="Normal 2 8" xfId="236"/>
    <cellStyle name="Normal 2 9" xfId="237"/>
    <cellStyle name="Normal 2_Z. BALANCE ENERO 30" xfId="238"/>
    <cellStyle name="Normal 24" xfId="8"/>
    <cellStyle name="Normal 29" xfId="9"/>
    <cellStyle name="Normal 3" xfId="239"/>
    <cellStyle name="Normal 3 2" xfId="240"/>
    <cellStyle name="Normal 3 2 2" xfId="241"/>
    <cellStyle name="Normal 3 2 2 3" xfId="242"/>
    <cellStyle name="Normal 3 2 3" xfId="243"/>
    <cellStyle name="Normal 3 2 3 2" xfId="244"/>
    <cellStyle name="Normal 3 2 4" xfId="245"/>
    <cellStyle name="Normal 3 2 5" xfId="246"/>
    <cellStyle name="Normal 3 3" xfId="247"/>
    <cellStyle name="Normal 3 3 2" xfId="248"/>
    <cellStyle name="Normal 3 3 2 2" xfId="249"/>
    <cellStyle name="Normal 3 3 2 2 2" xfId="250"/>
    <cellStyle name="Normal 3 3 2 2 2 2" xfId="251"/>
    <cellStyle name="Normal 3 3 2 2 3" xfId="252"/>
    <cellStyle name="Normal 3 3 2 3" xfId="253"/>
    <cellStyle name="Normal 3 3 2 3 2" xfId="254"/>
    <cellStyle name="Normal 3 3 2 4" xfId="255"/>
    <cellStyle name="Normal 3 3 3" xfId="256"/>
    <cellStyle name="Normal 3 3 3 2" xfId="257"/>
    <cellStyle name="Normal 3 3 4" xfId="258"/>
    <cellStyle name="Normal 3 3 4 2" xfId="259"/>
    <cellStyle name="Normal 3 3 5" xfId="260"/>
    <cellStyle name="Normal 3 3 5 2" xfId="261"/>
    <cellStyle name="Normal 3 3 6" xfId="262"/>
    <cellStyle name="Normal 3 3 6 2" xfId="263"/>
    <cellStyle name="Normal 3 3 7" xfId="264"/>
    <cellStyle name="Normal 3 3 7 2" xfId="265"/>
    <cellStyle name="Normal 3 3 8" xfId="266"/>
    <cellStyle name="Normal 3 3 8 2" xfId="267"/>
    <cellStyle name="Normal 3 3 9" xfId="268"/>
    <cellStyle name="Normal 3 3 9 2" xfId="269"/>
    <cellStyle name="Normal 3 4" xfId="270"/>
    <cellStyle name="Normal 3 5" xfId="271"/>
    <cellStyle name="Normal 3 6" xfId="272"/>
    <cellStyle name="Normal 3 6 2" xfId="273"/>
    <cellStyle name="Normal 3 7" xfId="274"/>
    <cellStyle name="Normal 3 7 2" xfId="275"/>
    <cellStyle name="Normal 3 8" xfId="276"/>
    <cellStyle name="Normal 3_GIRARDOT Ag Cultural - Presupuesto comparativo" xfId="277"/>
    <cellStyle name="Normal 4" xfId="278"/>
    <cellStyle name="Normal 4 2" xfId="279"/>
    <cellStyle name="Normal 4 3" xfId="280"/>
    <cellStyle name="Normal 4 3 2" xfId="373"/>
    <cellStyle name="Normal 4 4" xfId="281"/>
    <cellStyle name="Normal 4 4 2" xfId="282"/>
    <cellStyle name="Normal 4_CONSOLIDADO 151009" xfId="283"/>
    <cellStyle name="Normal 40" xfId="10"/>
    <cellStyle name="Normal 41" xfId="11"/>
    <cellStyle name="Normal 42" xfId="12"/>
    <cellStyle name="Normal 43" xfId="13"/>
    <cellStyle name="Normal 44" xfId="14"/>
    <cellStyle name="Normal 45" xfId="15"/>
    <cellStyle name="Normal 46" xfId="16"/>
    <cellStyle name="Normal 47" xfId="17"/>
    <cellStyle name="Normal 48" xfId="18"/>
    <cellStyle name="Normal 49" xfId="19"/>
    <cellStyle name="Normal 5" xfId="284"/>
    <cellStyle name="Normal 5 2" xfId="285"/>
    <cellStyle name="Normal 5 2 2" xfId="286"/>
    <cellStyle name="Normal 5 3" xfId="54"/>
    <cellStyle name="Normal 5 4" xfId="287"/>
    <cellStyle name="Normal 50" xfId="20"/>
    <cellStyle name="Normal 51" xfId="21"/>
    <cellStyle name="Normal 52" xfId="22"/>
    <cellStyle name="Normal 53" xfId="23"/>
    <cellStyle name="Normal 54" xfId="24"/>
    <cellStyle name="Normal 55" xfId="25"/>
    <cellStyle name="Normal 56" xfId="26"/>
    <cellStyle name="Normal 57" xfId="27"/>
    <cellStyle name="Normal 58" xfId="28"/>
    <cellStyle name="Normal 59" xfId="29"/>
    <cellStyle name="Normal 6" xfId="30"/>
    <cellStyle name="Normal 6 2" xfId="288"/>
    <cellStyle name="Normal 6 3" xfId="289"/>
    <cellStyle name="Normal 6 4" xfId="290"/>
    <cellStyle name="Normal 6 5" xfId="291"/>
    <cellStyle name="Normal 60" xfId="31"/>
    <cellStyle name="Normal 61" xfId="32"/>
    <cellStyle name="Normal 62" xfId="33"/>
    <cellStyle name="Normal 63" xfId="34"/>
    <cellStyle name="Normal 63 2" xfId="377"/>
    <cellStyle name="Normal 64" xfId="35"/>
    <cellStyle name="Normal 65" xfId="36"/>
    <cellStyle name="Normal 66" xfId="37"/>
    <cellStyle name="Normal 67" xfId="38"/>
    <cellStyle name="Normal 68" xfId="39"/>
    <cellStyle name="Normal 69" xfId="40"/>
    <cellStyle name="Normal 7" xfId="292"/>
    <cellStyle name="Normal 7 2" xfId="293"/>
    <cellStyle name="Normal 7 3" xfId="294"/>
    <cellStyle name="Normal 7 4" xfId="295"/>
    <cellStyle name="Normal 7 5" xfId="296"/>
    <cellStyle name="Normal 7 6" xfId="297"/>
    <cellStyle name="Normal 70" xfId="41"/>
    <cellStyle name="Normal 71" xfId="42"/>
    <cellStyle name="Normal 72" xfId="43"/>
    <cellStyle name="Normal 73" xfId="44"/>
    <cellStyle name="Normal 74" xfId="45"/>
    <cellStyle name="Normal 8" xfId="298"/>
    <cellStyle name="Normal 8 2" xfId="299"/>
    <cellStyle name="Normal 8 3" xfId="300"/>
    <cellStyle name="Normal 8 4" xfId="301"/>
    <cellStyle name="Normal 80" xfId="376"/>
    <cellStyle name="Normal 9" xfId="302"/>
    <cellStyle name="Normal 9 2" xfId="303"/>
    <cellStyle name="Normal 9 2 2" xfId="304"/>
    <cellStyle name="Normal 9 3" xfId="305"/>
    <cellStyle name="Normal 9 4" xfId="306"/>
    <cellStyle name="Normal 9 4 2" xfId="307"/>
    <cellStyle name="Percent 2" xfId="308"/>
    <cellStyle name="Percent 2 2" xfId="309"/>
    <cellStyle name="Percent 3" xfId="310"/>
    <cellStyle name="Percent 3 2" xfId="311"/>
    <cellStyle name="Porcentaje" xfId="2" builtinId="5"/>
    <cellStyle name="Porcentaje 2" xfId="312"/>
    <cellStyle name="Porcentaje 2 2" xfId="332"/>
    <cellStyle name="Porcentaje 3" xfId="313"/>
    <cellStyle name="Porcentaje 3 2" xfId="314"/>
    <cellStyle name="Porcentaje 3 3" xfId="315"/>
    <cellStyle name="Porcentaje 4" xfId="316"/>
    <cellStyle name="Porcentual 2" xfId="317"/>
    <cellStyle name="Porcentual 2 2" xfId="318"/>
    <cellStyle name="Porcentual 2 2 2" xfId="46"/>
    <cellStyle name="Porcentual 2 3" xfId="319"/>
    <cellStyle name="Porcentual 2 4" xfId="320"/>
    <cellStyle name="Porcentual 2 5" xfId="321"/>
    <cellStyle name="Porcentual 2 6" xfId="322"/>
    <cellStyle name="Porcentual 2 7" xfId="323"/>
    <cellStyle name="Porcentual 3" xfId="324"/>
    <cellStyle name="Porcentual 3 2" xfId="325"/>
    <cellStyle name="Porcentual 4" xfId="47"/>
    <cellStyle name="Porcentual 5" xfId="326"/>
    <cellStyle name="Porcentual 5 2" xfId="327"/>
    <cellStyle name="Porcentual 6" xfId="328"/>
    <cellStyle name="Porcentual 6 2" xfId="329"/>
    <cellStyle name="Porcentual 7" xfId="330"/>
    <cellStyle name="Porcentual 7 2" xfId="331"/>
  </cellStyles>
  <dxfs count="3">
    <dxf>
      <font>
        <color rgb="FF00682F"/>
      </font>
      <fill>
        <patternFill>
          <bgColor rgb="FFA8E2B6"/>
        </patternFill>
      </fill>
    </dxf>
    <dxf>
      <font>
        <color rgb="FF00682F"/>
      </font>
      <fill>
        <patternFill>
          <bgColor rgb="FFA8E2B6"/>
        </patternFill>
      </fill>
    </dxf>
    <dxf>
      <font>
        <color rgb="FF00682F"/>
      </font>
      <fill>
        <patternFill>
          <bgColor rgb="FFA8E2B6"/>
        </patternFill>
      </fill>
    </dxf>
  </dxfs>
  <tableStyles count="0" defaultTableStyle="TableStyleMedium2" defaultPivotStyle="PivotStyleLight16"/>
  <colors>
    <mruColors>
      <color rgb="FFFFCCFF"/>
      <color rgb="FF00FF99"/>
      <color rgb="FFF5BBE4"/>
      <color rgb="FFFF3300"/>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0</xdr:colOff>
          <xdr:row>8</xdr:row>
          <xdr:rowOff>9525</xdr:rowOff>
        </xdr:from>
        <xdr:to>
          <xdr:col>6</xdr:col>
          <xdr:colOff>733425</xdr:colOff>
          <xdr:row>9</xdr:row>
          <xdr:rowOff>9525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ES" sz="1000" b="0" i="0" u="none" strike="noStrike" baseline="0">
                  <a:solidFill>
                    <a:srgbClr val="000000"/>
                  </a:solidFill>
                  <a:latin typeface="Calibri"/>
                </a:rPr>
                <a:t>Ingresar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13</xdr:row>
          <xdr:rowOff>0</xdr:rowOff>
        </xdr:from>
        <xdr:to>
          <xdr:col>6</xdr:col>
          <xdr:colOff>742950</xdr:colOff>
          <xdr:row>13</xdr:row>
          <xdr:rowOff>161925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ES" sz="1000" b="0" i="0" u="none" strike="noStrike" baseline="0">
                  <a:solidFill>
                    <a:srgbClr val="000000"/>
                  </a:solidFill>
                  <a:latin typeface="Calibri"/>
                </a:rPr>
                <a:t>Ingresar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152400</xdr:colOff>
          <xdr:row>18</xdr:row>
          <xdr:rowOff>38100</xdr:rowOff>
        </xdr:from>
        <xdr:to>
          <xdr:col>9</xdr:col>
          <xdr:colOff>9525</xdr:colOff>
          <xdr:row>18</xdr:row>
          <xdr:rowOff>257175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ES" sz="1000" b="0" i="0" u="none" strike="noStrike" baseline="0">
                  <a:solidFill>
                    <a:srgbClr val="000000"/>
                  </a:solidFill>
                  <a:latin typeface="Calibri"/>
                </a:rPr>
                <a:t>Calcular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15</xdr:row>
          <xdr:rowOff>9525</xdr:rowOff>
        </xdr:from>
        <xdr:to>
          <xdr:col>6</xdr:col>
          <xdr:colOff>742950</xdr:colOff>
          <xdr:row>15</xdr:row>
          <xdr:rowOff>161925</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ES" sz="1000" b="0" i="0" u="none" strike="noStrike" baseline="0">
                  <a:solidFill>
                    <a:srgbClr val="000000"/>
                  </a:solidFill>
                  <a:latin typeface="Calibri"/>
                </a:rPr>
                <a:t>Ingresar</a:t>
              </a:r>
            </a:p>
          </xdr:txBody>
        </xdr:sp>
        <xdr:clientData fPrintsWithSheet="0"/>
      </xdr:twoCellAnchor>
    </mc:Choice>
    <mc:Fallback/>
  </mc:AlternateContent>
  <xdr:twoCellAnchor editAs="oneCell">
    <xdr:from>
      <xdr:col>6</xdr:col>
      <xdr:colOff>590551</xdr:colOff>
      <xdr:row>0</xdr:row>
      <xdr:rowOff>0</xdr:rowOff>
    </xdr:from>
    <xdr:to>
      <xdr:col>10</xdr:col>
      <xdr:colOff>50670</xdr:colOff>
      <xdr:row>6</xdr:row>
      <xdr:rowOff>28575</xdr:rowOff>
    </xdr:to>
    <xdr:pic>
      <xdr:nvPicPr>
        <xdr:cNvPr id="6" name="5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33801" y="0"/>
          <a:ext cx="1307969" cy="981075"/>
        </a:xfrm>
        <a:prstGeom prst="rect">
          <a:avLst/>
        </a:prstGeom>
      </xdr:spPr>
    </xdr:pic>
    <xdr:clientData/>
  </xdr:twoCellAnchor>
  <mc:AlternateContent xmlns:mc="http://schemas.openxmlformats.org/markup-compatibility/2006">
    <mc:Choice xmlns:a14="http://schemas.microsoft.com/office/drawing/2010/main" Requires="a14">
      <xdr:twoCellAnchor>
        <xdr:from>
          <xdr:col>25</xdr:col>
          <xdr:colOff>390525</xdr:colOff>
          <xdr:row>26</xdr:row>
          <xdr:rowOff>57150</xdr:rowOff>
        </xdr:from>
        <xdr:to>
          <xdr:col>27</xdr:col>
          <xdr:colOff>238125</xdr:colOff>
          <xdr:row>30</xdr:row>
          <xdr:rowOff>57150</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1A1818"/>
                  </a:solidFill>
                  <a:latin typeface="Calibri"/>
                </a:rPr>
                <a:t>Botón 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142875</xdr:colOff>
          <xdr:row>20</xdr:row>
          <xdr:rowOff>38100</xdr:rowOff>
        </xdr:from>
        <xdr:to>
          <xdr:col>9</xdr:col>
          <xdr:colOff>0</xdr:colOff>
          <xdr:row>20</xdr:row>
          <xdr:rowOff>257175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ES" sz="1000" b="0" i="0" u="none" strike="noStrike" baseline="0">
                  <a:solidFill>
                    <a:srgbClr val="000000"/>
                  </a:solidFill>
                  <a:latin typeface="Calibri"/>
                </a:rPr>
                <a:t>Borrar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504825</xdr:colOff>
          <xdr:row>13</xdr:row>
          <xdr:rowOff>123825</xdr:rowOff>
        </xdr:from>
        <xdr:to>
          <xdr:col>27</xdr:col>
          <xdr:colOff>161925</xdr:colOff>
          <xdr:row>17</xdr:row>
          <xdr:rowOff>0</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1A1818"/>
                  </a:solidFill>
                  <a:latin typeface="Calibri"/>
                </a:rPr>
                <a:t>Botón 11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523875</xdr:colOff>
          <xdr:row>4</xdr:row>
          <xdr:rowOff>142875</xdr:rowOff>
        </xdr:from>
        <xdr:to>
          <xdr:col>9</xdr:col>
          <xdr:colOff>95250</xdr:colOff>
          <xdr:row>6</xdr:row>
          <xdr:rowOff>161925</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ES" sz="1000" b="0" i="0" u="none" strike="noStrike" baseline="0">
                  <a:solidFill>
                    <a:srgbClr val="000000"/>
                  </a:solidFill>
                  <a:latin typeface="Calibri"/>
                </a:rPr>
                <a:t>Guardar Información</a:t>
              </a:r>
            </a:p>
          </xdr:txBody>
        </xdr:sp>
        <xdr:clientData fPrintsWithSheet="0"/>
      </xdr:twoCellAnchor>
    </mc:Choice>
    <mc:Fallback/>
  </mc:AlternateContent>
  <xdr:twoCellAnchor editAs="oneCell">
    <xdr:from>
      <xdr:col>8</xdr:col>
      <xdr:colOff>322792</xdr:colOff>
      <xdr:row>0</xdr:row>
      <xdr:rowOff>0</xdr:rowOff>
    </xdr:from>
    <xdr:to>
      <xdr:col>9</xdr:col>
      <xdr:colOff>349251</xdr:colOff>
      <xdr:row>5</xdr:row>
      <xdr:rowOff>149688</xdr:rowOff>
    </xdr:to>
    <xdr:pic>
      <xdr:nvPicPr>
        <xdr:cNvPr id="3" name="2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2209" y="0"/>
          <a:ext cx="1370542" cy="10069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66675</xdr:colOff>
          <xdr:row>5</xdr:row>
          <xdr:rowOff>123825</xdr:rowOff>
        </xdr:from>
        <xdr:to>
          <xdr:col>10</xdr:col>
          <xdr:colOff>161925</xdr:colOff>
          <xdr:row>8</xdr:row>
          <xdr:rowOff>38100</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rPr>
                <a:t>Guardar Información</a:t>
              </a:r>
            </a:p>
          </xdr:txBody>
        </xdr:sp>
        <xdr:clientData fPrintsWithSheet="0"/>
      </xdr:twoCellAnchor>
    </mc:Choice>
    <mc:Fallback/>
  </mc:AlternateContent>
  <xdr:twoCellAnchor editAs="oneCell">
    <xdr:from>
      <xdr:col>7</xdr:col>
      <xdr:colOff>698487</xdr:colOff>
      <xdr:row>0</xdr:row>
      <xdr:rowOff>306913</xdr:rowOff>
    </xdr:from>
    <xdr:to>
      <xdr:col>10</xdr:col>
      <xdr:colOff>249623</xdr:colOff>
      <xdr:row>6</xdr:row>
      <xdr:rowOff>134404</xdr:rowOff>
    </xdr:to>
    <xdr:pic>
      <xdr:nvPicPr>
        <xdr:cNvPr id="3" name="2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56904" y="306913"/>
          <a:ext cx="1307969" cy="9916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361950</xdr:colOff>
          <xdr:row>5</xdr:row>
          <xdr:rowOff>19050</xdr:rowOff>
        </xdr:from>
        <xdr:to>
          <xdr:col>8</xdr:col>
          <xdr:colOff>695325</xdr:colOff>
          <xdr:row>6</xdr:row>
          <xdr:rowOff>295275</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rPr>
                <a:t>Guardar Información</a:t>
              </a:r>
            </a:p>
          </xdr:txBody>
        </xdr:sp>
        <xdr:clientData fPrintsWithSheet="0"/>
      </xdr:twoCellAnchor>
    </mc:Choice>
    <mc:Fallback/>
  </mc:AlternateContent>
  <xdr:twoCellAnchor editAs="oneCell">
    <xdr:from>
      <xdr:col>7</xdr:col>
      <xdr:colOff>264584</xdr:colOff>
      <xdr:row>0</xdr:row>
      <xdr:rowOff>158751</xdr:rowOff>
    </xdr:from>
    <xdr:to>
      <xdr:col>9</xdr:col>
      <xdr:colOff>48553</xdr:colOff>
      <xdr:row>5</xdr:row>
      <xdr:rowOff>60326</xdr:rowOff>
    </xdr:to>
    <xdr:pic>
      <xdr:nvPicPr>
        <xdr:cNvPr id="3" name="2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06834" y="158751"/>
          <a:ext cx="1307969" cy="9916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495300</xdr:colOff>
          <xdr:row>3</xdr:row>
          <xdr:rowOff>352425</xdr:rowOff>
        </xdr:from>
        <xdr:to>
          <xdr:col>9</xdr:col>
          <xdr:colOff>66675</xdr:colOff>
          <xdr:row>6</xdr:row>
          <xdr:rowOff>161925</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rPr>
                <a:t>Guardar Información</a:t>
              </a:r>
            </a:p>
          </xdr:txBody>
        </xdr:sp>
        <xdr:clientData fPrintsWithSheet="0"/>
      </xdr:twoCellAnchor>
    </mc:Choice>
    <mc:Fallback/>
  </mc:AlternateContent>
  <xdr:twoCellAnchor editAs="oneCell">
    <xdr:from>
      <xdr:col>7</xdr:col>
      <xdr:colOff>359809</xdr:colOff>
      <xdr:row>0</xdr:row>
      <xdr:rowOff>52915</xdr:rowOff>
    </xdr:from>
    <xdr:to>
      <xdr:col>9</xdr:col>
      <xdr:colOff>143778</xdr:colOff>
      <xdr:row>3</xdr:row>
      <xdr:rowOff>356656</xdr:rowOff>
    </xdr:to>
    <xdr:pic>
      <xdr:nvPicPr>
        <xdr:cNvPr id="3" name="2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57142" y="52915"/>
          <a:ext cx="1307969" cy="9916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123825</xdr:colOff>
          <xdr:row>4</xdr:row>
          <xdr:rowOff>38100</xdr:rowOff>
        </xdr:from>
        <xdr:to>
          <xdr:col>8</xdr:col>
          <xdr:colOff>104775</xdr:colOff>
          <xdr:row>5</xdr:row>
          <xdr:rowOff>95250</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rPr>
                <a:t>Guardar Información</a:t>
              </a:r>
            </a:p>
          </xdr:txBody>
        </xdr:sp>
        <xdr:clientData fPrintsWithSheet="0"/>
      </xdr:twoCellAnchor>
    </mc:Choice>
    <mc:Fallback/>
  </mc:AlternateContent>
  <xdr:twoCellAnchor editAs="oneCell">
    <xdr:from>
      <xdr:col>7</xdr:col>
      <xdr:colOff>84667</xdr:colOff>
      <xdr:row>0</xdr:row>
      <xdr:rowOff>74081</xdr:rowOff>
    </xdr:from>
    <xdr:to>
      <xdr:col>8</xdr:col>
      <xdr:colOff>133220</xdr:colOff>
      <xdr:row>4</xdr:row>
      <xdr:rowOff>219072</xdr:rowOff>
    </xdr:to>
    <xdr:pic>
      <xdr:nvPicPr>
        <xdr:cNvPr id="3" name="2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97334" y="74081"/>
          <a:ext cx="1307969" cy="9916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228600</xdr:colOff>
          <xdr:row>3</xdr:row>
          <xdr:rowOff>266700</xdr:rowOff>
        </xdr:from>
        <xdr:to>
          <xdr:col>8</xdr:col>
          <xdr:colOff>533400</xdr:colOff>
          <xdr:row>5</xdr:row>
          <xdr:rowOff>171450</xdr:rowOff>
        </xdr:to>
        <xdr:sp macro="" textlink="">
          <xdr:nvSpPr>
            <xdr:cNvPr id="10241" name="Button 1" hidden="1">
              <a:extLst>
                <a:ext uri="{63B3BB69-23CF-44E3-9099-C40C66FF867C}">
                  <a14:compatExt spid="_x0000_s102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rPr>
                <a:t>Guardar Información</a:t>
              </a:r>
            </a:p>
          </xdr:txBody>
        </xdr:sp>
        <xdr:clientData fPrintsWithSheet="0"/>
      </xdr:twoCellAnchor>
    </mc:Choice>
    <mc:Fallback/>
  </mc:AlternateContent>
  <xdr:twoCellAnchor editAs="oneCell">
    <xdr:from>
      <xdr:col>7</xdr:col>
      <xdr:colOff>93133</xdr:colOff>
      <xdr:row>0</xdr:row>
      <xdr:rowOff>95257</xdr:rowOff>
    </xdr:from>
    <xdr:to>
      <xdr:col>8</xdr:col>
      <xdr:colOff>639102</xdr:colOff>
      <xdr:row>4</xdr:row>
      <xdr:rowOff>70915</xdr:rowOff>
    </xdr:to>
    <xdr:pic>
      <xdr:nvPicPr>
        <xdr:cNvPr id="3" name="2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3466" y="95257"/>
          <a:ext cx="1307969" cy="9810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276225</xdr:colOff>
          <xdr:row>4</xdr:row>
          <xdr:rowOff>9525</xdr:rowOff>
        </xdr:from>
        <xdr:to>
          <xdr:col>12</xdr:col>
          <xdr:colOff>285750</xdr:colOff>
          <xdr:row>5</xdr:row>
          <xdr:rowOff>247650</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000000"/>
                  </a:solidFill>
                  <a:latin typeface="Calibri"/>
                </a:rPr>
                <a:t>Guardar Información</a:t>
              </a:r>
            </a:p>
          </xdr:txBody>
        </xdr:sp>
        <xdr:clientData fPrintsWithSheet="0"/>
      </xdr:twoCellAnchor>
    </mc:Choice>
    <mc:Fallback/>
  </mc:AlternateContent>
  <xdr:twoCellAnchor editAs="oneCell">
    <xdr:from>
      <xdr:col>9</xdr:col>
      <xdr:colOff>927161</xdr:colOff>
      <xdr:row>0</xdr:row>
      <xdr:rowOff>0</xdr:rowOff>
    </xdr:from>
    <xdr:to>
      <xdr:col>11</xdr:col>
      <xdr:colOff>44380</xdr:colOff>
      <xdr:row>4</xdr:row>
      <xdr:rowOff>157691</xdr:rowOff>
    </xdr:to>
    <xdr:pic>
      <xdr:nvPicPr>
        <xdr:cNvPr id="3" name="2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38744" y="0"/>
          <a:ext cx="1307969" cy="98319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674145</xdr:colOff>
      <xdr:row>0</xdr:row>
      <xdr:rowOff>0</xdr:rowOff>
    </xdr:from>
    <xdr:to>
      <xdr:col>6</xdr:col>
      <xdr:colOff>867819</xdr:colOff>
      <xdr:row>6</xdr:row>
      <xdr:rowOff>26033</xdr:rowOff>
    </xdr:to>
    <xdr:pic>
      <xdr:nvPicPr>
        <xdr:cNvPr id="2" name="1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48978" y="0"/>
          <a:ext cx="1389591" cy="1031450"/>
        </a:xfrm>
        <a:prstGeom prst="rect">
          <a:avLst/>
        </a:prstGeom>
      </xdr:spPr>
    </xdr:pic>
    <xdr:clientData/>
  </xdr:twoCellAnchor>
  <mc:AlternateContent xmlns:mc="http://schemas.openxmlformats.org/markup-compatibility/2006">
    <mc:Choice xmlns:a14="http://schemas.microsoft.com/office/drawing/2010/main" Requires="a14">
      <xdr:twoCellAnchor>
        <xdr:from>
          <xdr:col>7</xdr:col>
          <xdr:colOff>123825</xdr:colOff>
          <xdr:row>1</xdr:row>
          <xdr:rowOff>152400</xdr:rowOff>
        </xdr:from>
        <xdr:to>
          <xdr:col>7</xdr:col>
          <xdr:colOff>933450</xdr:colOff>
          <xdr:row>3</xdr:row>
          <xdr:rowOff>114300</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ES" sz="1100" b="0" i="0" u="none" strike="noStrike" baseline="0">
                  <a:solidFill>
                    <a:srgbClr val="1A1818"/>
                  </a:solidFill>
                  <a:latin typeface="Calibri"/>
                </a:rPr>
                <a:t>Crear PDF</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0</xdr:col>
      <xdr:colOff>266700</xdr:colOff>
      <xdr:row>0</xdr:row>
      <xdr:rowOff>0</xdr:rowOff>
    </xdr:from>
    <xdr:to>
      <xdr:col>7</xdr:col>
      <xdr:colOff>200025</xdr:colOff>
      <xdr:row>30</xdr:row>
      <xdr:rowOff>19050</xdr:rowOff>
    </xdr:to>
    <xdr:pic>
      <xdr:nvPicPr>
        <xdr:cNvPr id="3" name="Imagen 2"/>
        <xdr:cNvPicPr>
          <a:picLocks noChangeAspect="1"/>
        </xdr:cNvPicPr>
      </xdr:nvPicPr>
      <xdr:blipFill rotWithShape="1">
        <a:blip xmlns:r="http://schemas.openxmlformats.org/officeDocument/2006/relationships" r:embed="rId1"/>
        <a:srcRect l="34222" t="21578" r="16865" b="13101"/>
        <a:stretch/>
      </xdr:blipFill>
      <xdr:spPr>
        <a:xfrm>
          <a:off x="266700" y="0"/>
          <a:ext cx="5267325" cy="62484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26</xdr:row>
      <xdr:rowOff>171450</xdr:rowOff>
    </xdr:from>
    <xdr:to>
      <xdr:col>4</xdr:col>
      <xdr:colOff>1104900</xdr:colOff>
      <xdr:row>68</xdr:row>
      <xdr:rowOff>150876</xdr:rowOff>
    </xdr:to>
    <xdr:pic>
      <xdr:nvPicPr>
        <xdr:cNvPr id="2" name="Imagen 1"/>
        <xdr:cNvPicPr>
          <a:picLocks noChangeAspect="1"/>
        </xdr:cNvPicPr>
      </xdr:nvPicPr>
      <xdr:blipFill rotWithShape="1">
        <a:blip xmlns:r="http://schemas.openxmlformats.org/officeDocument/2006/relationships" r:embed="rId1"/>
        <a:srcRect l="26514" t="19169" r="45461" b="11656"/>
        <a:stretch/>
      </xdr:blipFill>
      <xdr:spPr>
        <a:xfrm>
          <a:off x="0" y="4562475"/>
          <a:ext cx="6248400" cy="86757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ANDRES-JASDIVI\AppData\Local\Microsoft\Windows\Temporary%20Internet%20Files\Content.IE5\Z70XW50V\PRESUPUESTO%20LICITACION%2004-2011%20PARA%20ICFE%20SEPTIEMBRE%2029-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23.131.133\Temp\Documents%20and%20Settings\alejandrora\Configuraci&#243;n%20local\Archivos%20temporales%20de%20Internet\Content.Outlook\F0XXD406\Copia%20de%20BASE%20DE%20DATOS%20APU'S%20(4)%2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sheetName val="APU"/>
      <sheetName val="AIU"/>
      <sheetName val="Nuevos APU"/>
      <sheetName val="APU Tablon"/>
    </sheetNames>
    <sheetDataSet>
      <sheetData sheetId="0"/>
      <sheetData sheetId="1">
        <row r="1">
          <cell r="I1" t="str">
            <v>MANTENIMIENTO A TODO COSTO DEL EDIFICIO CODAZZI UBICADO EN EL CONJUNTO LOS LIBERTADORES Y EL EDIFICIO SAN MATEO UBLICADO EN EL CONJUNTO SANTA  ANA DE LA CIUDAD DE BOGOTÁ</v>
          </cell>
        </row>
        <row r="2">
          <cell r="I2" t="str">
            <v>Bogotá</v>
          </cell>
        </row>
        <row r="3">
          <cell r="I3">
            <v>40745</v>
          </cell>
        </row>
      </sheetData>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3.bin"/><Relationship Id="rId4" Type="http://schemas.openxmlformats.org/officeDocument/2006/relationships/ctrlProp" Target="../ctrlProps/ctrlProp1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4.bin"/><Relationship Id="rId4" Type="http://schemas.openxmlformats.org/officeDocument/2006/relationships/ctrlProp" Target="../ctrlProps/ctrlProp15.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B1:R26"/>
  <sheetViews>
    <sheetView zoomScaleNormal="100" workbookViewId="0">
      <selection activeCell="E46" sqref="E46"/>
    </sheetView>
  </sheetViews>
  <sheetFormatPr baseColWidth="10" defaultColWidth="11.42578125" defaultRowHeight="12.75"/>
  <cols>
    <col min="1" max="1" width="4.140625" style="3" customWidth="1"/>
    <col min="2" max="2" width="1.5703125" style="3" customWidth="1"/>
    <col min="3" max="3" width="15.42578125" style="3" customWidth="1"/>
    <col min="4" max="5" width="11.42578125" style="3"/>
    <col min="6" max="6" width="3.140625" style="3" customWidth="1"/>
    <col min="7" max="7" width="11.42578125" style="3"/>
    <col min="8" max="8" width="1.42578125" style="3" customWidth="1"/>
    <col min="9" max="9" width="13.28515625" style="3" customWidth="1"/>
    <col min="10" max="10" width="1.5703125" style="3" customWidth="1"/>
    <col min="11" max="11" width="3.85546875" style="3" customWidth="1"/>
    <col min="12" max="12" width="0.7109375" style="3" customWidth="1"/>
    <col min="13" max="13" width="24" style="3" customWidth="1"/>
    <col min="14" max="14" width="17.42578125" style="3" customWidth="1"/>
    <col min="15" max="15" width="0.7109375" style="3" customWidth="1"/>
    <col min="16" max="16" width="15.42578125" style="3" bestFit="1" customWidth="1"/>
    <col min="17" max="16384" width="11.42578125" style="3"/>
  </cols>
  <sheetData>
    <row r="1" spans="2:18">
      <c r="B1" s="2" t="s">
        <v>0</v>
      </c>
    </row>
    <row r="3" spans="2:18" ht="18.75">
      <c r="B3" s="4" t="s">
        <v>1</v>
      </c>
    </row>
    <row r="4" spans="2:18" ht="13.5" customHeight="1">
      <c r="B4" s="4"/>
      <c r="D4" s="4"/>
      <c r="F4" s="4"/>
      <c r="H4" s="4"/>
      <c r="J4" s="4"/>
      <c r="L4" s="4"/>
    </row>
    <row r="5" spans="2:18" ht="13.5" customHeight="1">
      <c r="B5" s="4"/>
      <c r="C5" s="5" t="s">
        <v>2</v>
      </c>
      <c r="I5" s="6"/>
    </row>
    <row r="6" spans="2:18" ht="3.75" customHeight="1" thickBot="1">
      <c r="B6" s="7"/>
    </row>
    <row r="7" spans="2:18" ht="3" customHeight="1">
      <c r="B7" s="8"/>
      <c r="C7" s="9"/>
      <c r="D7" s="122"/>
      <c r="E7" s="9"/>
      <c r="F7" s="9"/>
      <c r="G7" s="9"/>
      <c r="H7" s="9"/>
      <c r="I7" s="9"/>
      <c r="J7" s="10"/>
      <c r="L7" s="8"/>
      <c r="M7" s="9"/>
      <c r="N7" s="9"/>
      <c r="O7" s="10"/>
    </row>
    <row r="8" spans="2:18">
      <c r="B8" s="11"/>
      <c r="C8" s="5" t="s">
        <v>9</v>
      </c>
      <c r="D8" s="123"/>
      <c r="E8" s="12"/>
      <c r="F8" s="12"/>
      <c r="G8" s="12"/>
      <c r="H8" s="12"/>
      <c r="I8" s="6"/>
      <c r="J8" s="13"/>
      <c r="L8" s="11"/>
      <c r="M8" s="163" t="s">
        <v>56</v>
      </c>
      <c r="N8" s="164">
        <v>125000</v>
      </c>
      <c r="O8" s="13"/>
    </row>
    <row r="9" spans="2:18" ht="15" customHeight="1">
      <c r="B9" s="11"/>
      <c r="C9" s="14" t="s">
        <v>3</v>
      </c>
      <c r="D9" s="12"/>
      <c r="E9" s="12"/>
      <c r="F9" s="12"/>
      <c r="G9" s="12"/>
      <c r="H9" s="12"/>
      <c r="I9" s="15" t="str">
        <f>IF('Info Proceso'!C9=1,"COMPLETO","INCOMPLETO")</f>
        <v>INCOMPLETO</v>
      </c>
      <c r="J9" s="13"/>
      <c r="L9" s="11"/>
      <c r="M9" s="165" t="s">
        <v>57</v>
      </c>
      <c r="N9" s="166">
        <v>272541000</v>
      </c>
      <c r="O9" s="162"/>
      <c r="P9" s="166"/>
      <c r="Q9" s="161"/>
      <c r="R9" s="16"/>
    </row>
    <row r="10" spans="2:18" ht="4.5" customHeight="1" thickBot="1">
      <c r="B10" s="17"/>
      <c r="C10" s="18"/>
      <c r="D10" s="18"/>
      <c r="E10" s="18"/>
      <c r="F10" s="18"/>
      <c r="G10" s="18"/>
      <c r="H10" s="18"/>
      <c r="I10" s="19"/>
      <c r="J10" s="20"/>
      <c r="L10" s="17"/>
      <c r="M10" s="18"/>
      <c r="N10" s="18"/>
      <c r="O10" s="20"/>
    </row>
    <row r="11" spans="2:18" s="12" customFormat="1" ht="6.75" customHeight="1" thickBot="1">
      <c r="I11" s="21"/>
    </row>
    <row r="12" spans="2:18" ht="6.75" customHeight="1">
      <c r="B12" s="8"/>
      <c r="C12" s="9"/>
      <c r="D12" s="9"/>
      <c r="E12" s="9"/>
      <c r="F12" s="9"/>
      <c r="G12" s="9"/>
      <c r="H12" s="9"/>
      <c r="I12" s="22"/>
      <c r="J12" s="10"/>
      <c r="N12" s="166"/>
    </row>
    <row r="13" spans="2:18">
      <c r="B13" s="11"/>
      <c r="C13" s="5" t="s">
        <v>10</v>
      </c>
      <c r="D13" s="12"/>
      <c r="E13" s="12"/>
      <c r="F13" s="12"/>
      <c r="G13" s="12"/>
      <c r="H13" s="12"/>
      <c r="I13" s="12"/>
      <c r="J13" s="13"/>
    </row>
    <row r="14" spans="2:18" ht="15" customHeight="1">
      <c r="B14" s="11"/>
      <c r="C14" s="14" t="s">
        <v>4</v>
      </c>
      <c r="D14" s="12"/>
      <c r="E14" s="12"/>
      <c r="F14" s="12"/>
      <c r="G14" s="12"/>
      <c r="H14" s="12"/>
      <c r="I14" s="15" t="str">
        <f>IF(CapturaOtros!B1=0,"INCOMPLETO","COMPLETO")</f>
        <v>INCOMPLETO</v>
      </c>
      <c r="J14" s="13"/>
    </row>
    <row r="15" spans="2:18" ht="2.25" customHeight="1">
      <c r="B15" s="11"/>
      <c r="C15" s="14"/>
      <c r="D15" s="12"/>
      <c r="E15" s="12"/>
      <c r="F15" s="12"/>
      <c r="G15" s="12"/>
      <c r="H15" s="12"/>
      <c r="I15" s="23"/>
      <c r="J15" s="13"/>
    </row>
    <row r="16" spans="2:18" ht="15" customHeight="1">
      <c r="B16" s="11"/>
      <c r="C16" s="14" t="s">
        <v>5</v>
      </c>
      <c r="D16" s="12"/>
      <c r="E16" s="12"/>
      <c r="F16" s="12"/>
      <c r="G16" s="12"/>
      <c r="H16" s="12"/>
      <c r="I16" s="15" t="str">
        <f>IF(FinActual!A1=1,"COMPLETO","INCOMPLETO")</f>
        <v>INCOMPLETO</v>
      </c>
      <c r="J16" s="13"/>
    </row>
    <row r="17" spans="2:16" ht="6" customHeight="1" thickBot="1">
      <c r="B17" s="17"/>
      <c r="C17" s="18"/>
      <c r="D17" s="18"/>
      <c r="E17" s="18"/>
      <c r="F17" s="18"/>
      <c r="G17" s="18"/>
      <c r="H17" s="18"/>
      <c r="I17" s="18"/>
      <c r="J17" s="20"/>
    </row>
    <row r="18" spans="2:16" ht="21" customHeight="1">
      <c r="B18" s="12"/>
      <c r="C18" s="12"/>
      <c r="D18" s="12"/>
      <c r="E18" s="12"/>
      <c r="F18" s="12"/>
      <c r="G18" s="12"/>
      <c r="H18" s="12"/>
      <c r="I18" s="12"/>
      <c r="J18" s="12"/>
    </row>
    <row r="19" spans="2:16" ht="23.25" customHeight="1">
      <c r="B19" s="24"/>
      <c r="C19" s="25" t="s">
        <v>1</v>
      </c>
      <c r="D19" s="24"/>
      <c r="E19" s="24"/>
      <c r="F19" s="24"/>
      <c r="G19" s="24"/>
      <c r="H19" s="24"/>
      <c r="I19" s="24"/>
      <c r="J19" s="24"/>
    </row>
    <row r="20" spans="2:16" ht="5.25" customHeight="1"/>
    <row r="21" spans="2:16" ht="23.25" customHeight="1">
      <c r="B21" s="24"/>
      <c r="C21" s="25" t="s">
        <v>6</v>
      </c>
      <c r="D21" s="24"/>
      <c r="E21" s="24"/>
      <c r="F21" s="24"/>
      <c r="G21" s="24"/>
      <c r="H21" s="24"/>
      <c r="I21" s="24"/>
      <c r="J21" s="24"/>
    </row>
    <row r="22" spans="2:16">
      <c r="G22" s="2"/>
    </row>
    <row r="23" spans="2:16">
      <c r="G23" s="2">
        <v>10</v>
      </c>
    </row>
    <row r="24" spans="2:16">
      <c r="G24" s="2">
        <v>3</v>
      </c>
    </row>
    <row r="25" spans="2:16">
      <c r="G25" s="2"/>
    </row>
    <row r="26" spans="2:16">
      <c r="P26" s="149"/>
    </row>
  </sheetData>
  <sheetProtection algorithmName="SHA-512" hashValue="XLYE6UC+DpM5m1NgMN8FmPZAly0Geubabe0yahltNj4j6ofvGxuXMsuCDLwIcbkuZ0mBOmP54VXUhKIdMurEUg==" saltValue="GCwdI2zyxJJsMUqjeTSgUg==" spinCount="100000" sheet="1" objects="1" scenarios="1" selectLockedCells="1"/>
  <conditionalFormatting sqref="I9">
    <cfRule type="expression" dxfId="2" priority="4">
      <formula>$I$9="COMPLETO"</formula>
    </cfRule>
  </conditionalFormatting>
  <conditionalFormatting sqref="I16">
    <cfRule type="expression" dxfId="1" priority="2">
      <formula>$I$16="COMPLETO"</formula>
    </cfRule>
  </conditionalFormatting>
  <conditionalFormatting sqref="I14">
    <cfRule type="expression" dxfId="0" priority="1">
      <formula>$I$14="COMPLETO"</formula>
    </cfRule>
  </conditionalFormatting>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entradaPC">
                <anchor moveWithCells="1" sizeWithCells="1">
                  <from>
                    <xdr:col>6</xdr:col>
                    <xdr:colOff>0</xdr:colOff>
                    <xdr:row>8</xdr:row>
                    <xdr:rowOff>9525</xdr:rowOff>
                  </from>
                  <to>
                    <xdr:col>6</xdr:col>
                    <xdr:colOff>733425</xdr:colOff>
                    <xdr:row>9</xdr:row>
                    <xdr:rowOff>9525</xdr:rowOff>
                  </to>
                </anchor>
              </controlPr>
            </control>
          </mc:Choice>
        </mc:AlternateContent>
        <mc:AlternateContent xmlns:mc="http://schemas.openxmlformats.org/markup-compatibility/2006">
          <mc:Choice Requires="x14">
            <control shapeId="1026" r:id="rId5" name="Button 2">
              <controlPr defaultSize="0" print="0" autoFill="0" autoPict="0" macro="[0]!inforproponente">
                <anchor moveWithCells="1" sizeWithCells="1">
                  <from>
                    <xdr:col>6</xdr:col>
                    <xdr:colOff>9525</xdr:colOff>
                    <xdr:row>13</xdr:row>
                    <xdr:rowOff>0</xdr:rowOff>
                  </from>
                  <to>
                    <xdr:col>6</xdr:col>
                    <xdr:colOff>742950</xdr:colOff>
                    <xdr:row>13</xdr:row>
                    <xdr:rowOff>161925</xdr:rowOff>
                  </to>
                </anchor>
              </controlPr>
            </control>
          </mc:Choice>
        </mc:AlternateContent>
        <mc:AlternateContent xmlns:mc="http://schemas.openxmlformats.org/markup-compatibility/2006">
          <mc:Choice Requires="x14">
            <control shapeId="1027" r:id="rId6" name="Button 3">
              <controlPr defaultSize="0" print="0" autoFill="0" autoPict="0" macro="[0]!calculometodologia">
                <anchor moveWithCells="1" sizeWithCells="1">
                  <from>
                    <xdr:col>8</xdr:col>
                    <xdr:colOff>152400</xdr:colOff>
                    <xdr:row>18</xdr:row>
                    <xdr:rowOff>38100</xdr:rowOff>
                  </from>
                  <to>
                    <xdr:col>9</xdr:col>
                    <xdr:colOff>9525</xdr:colOff>
                    <xdr:row>18</xdr:row>
                    <xdr:rowOff>257175</xdr:rowOff>
                  </to>
                </anchor>
              </controlPr>
            </control>
          </mc:Choice>
        </mc:AlternateContent>
        <mc:AlternateContent xmlns:mc="http://schemas.openxmlformats.org/markup-compatibility/2006">
          <mc:Choice Requires="x14">
            <control shapeId="1028" r:id="rId7" name="Button 4">
              <controlPr defaultSize="0" print="0" autoFill="0" autoPict="0" macro="[0]!validarcontratos">
                <anchor moveWithCells="1" sizeWithCells="1">
                  <from>
                    <xdr:col>6</xdr:col>
                    <xdr:colOff>9525</xdr:colOff>
                    <xdr:row>15</xdr:row>
                    <xdr:rowOff>9525</xdr:rowOff>
                  </from>
                  <to>
                    <xdr:col>6</xdr:col>
                    <xdr:colOff>742950</xdr:colOff>
                    <xdr:row>15</xdr:row>
                    <xdr:rowOff>161925</xdr:rowOff>
                  </to>
                </anchor>
              </controlPr>
            </control>
          </mc:Choice>
        </mc:AlternateContent>
        <mc:AlternateContent xmlns:mc="http://schemas.openxmlformats.org/markup-compatibility/2006">
          <mc:Choice Requires="x14">
            <control shapeId="1029" r:id="rId8" name="Button 5">
              <controlPr defaultSize="0" print="0" autoFill="0" autoPict="0">
                <anchor moveWithCells="1" sizeWithCells="1">
                  <from>
                    <xdr:col>25</xdr:col>
                    <xdr:colOff>390525</xdr:colOff>
                    <xdr:row>26</xdr:row>
                    <xdr:rowOff>57150</xdr:rowOff>
                  </from>
                  <to>
                    <xdr:col>27</xdr:col>
                    <xdr:colOff>238125</xdr:colOff>
                    <xdr:row>30</xdr:row>
                    <xdr:rowOff>57150</xdr:rowOff>
                  </to>
                </anchor>
              </controlPr>
            </control>
          </mc:Choice>
        </mc:AlternateContent>
        <mc:AlternateContent xmlns:mc="http://schemas.openxmlformats.org/markup-compatibility/2006">
          <mc:Choice Requires="x14">
            <control shapeId="1030" r:id="rId9" name="Button 6">
              <controlPr defaultSize="0" print="0" autoFill="0" autoPict="0" macro="[0]!eliminamosa">
                <anchor moveWithCells="1" sizeWithCells="1">
                  <from>
                    <xdr:col>8</xdr:col>
                    <xdr:colOff>142875</xdr:colOff>
                    <xdr:row>20</xdr:row>
                    <xdr:rowOff>38100</xdr:rowOff>
                  </from>
                  <to>
                    <xdr:col>9</xdr:col>
                    <xdr:colOff>0</xdr:colOff>
                    <xdr:row>20</xdr:row>
                    <xdr:rowOff>257175</xdr:rowOff>
                  </to>
                </anchor>
              </controlPr>
            </control>
          </mc:Choice>
        </mc:AlternateContent>
        <mc:AlternateContent xmlns:mc="http://schemas.openxmlformats.org/markup-compatibility/2006">
          <mc:Choice Requires="x14">
            <control shapeId="1031" r:id="rId10" name="Button 7">
              <controlPr defaultSize="0" print="0" autoFill="0" autoPict="0">
                <anchor moveWithCells="1" sizeWithCells="1">
                  <from>
                    <xdr:col>25</xdr:col>
                    <xdr:colOff>504825</xdr:colOff>
                    <xdr:row>13</xdr:row>
                    <xdr:rowOff>123825</xdr:rowOff>
                  </from>
                  <to>
                    <xdr:col>27</xdr:col>
                    <xdr:colOff>161925</xdr:colOff>
                    <xdr:row>17</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1:AF44"/>
  <sheetViews>
    <sheetView zoomScale="90" zoomScaleNormal="90" workbookViewId="0">
      <selection activeCell="E5" sqref="E5:G8"/>
    </sheetView>
  </sheetViews>
  <sheetFormatPr baseColWidth="10" defaultColWidth="11.42578125" defaultRowHeight="12.75"/>
  <cols>
    <col min="1" max="1" width="2.5703125" style="1" customWidth="1"/>
    <col min="2" max="2" width="1" style="1" customWidth="1"/>
    <col min="3" max="3" width="54.5703125" style="1" customWidth="1"/>
    <col min="4" max="4" width="2.42578125" style="1" customWidth="1"/>
    <col min="5" max="7" width="11" style="1" customWidth="1"/>
    <col min="8" max="8" width="1.7109375" style="1" customWidth="1"/>
    <col min="9" max="11" width="20.140625" style="1" customWidth="1"/>
    <col min="12" max="12" width="16.42578125" style="1" bestFit="1" customWidth="1"/>
    <col min="13" max="13" width="11.7109375" style="1" bestFit="1" customWidth="1"/>
    <col min="14" max="16384" width="11.42578125" style="1"/>
  </cols>
  <sheetData>
    <row r="1" spans="1:32" ht="18" customHeight="1">
      <c r="A1" s="26"/>
    </row>
    <row r="2" spans="1:32" ht="16.5" thickBot="1">
      <c r="B2" s="27"/>
      <c r="C2" s="28" t="s">
        <v>8</v>
      </c>
      <c r="D2" s="29"/>
      <c r="E2" s="29"/>
      <c r="F2" s="29"/>
    </row>
    <row r="3" spans="1:32" ht="13.5" thickBot="1"/>
    <row r="4" spans="1:32" ht="5.25" customHeight="1">
      <c r="B4" s="30"/>
      <c r="C4" s="31"/>
      <c r="D4" s="31"/>
      <c r="E4" s="31"/>
      <c r="F4" s="31"/>
      <c r="G4" s="31"/>
      <c r="H4" s="32"/>
    </row>
    <row r="5" spans="1:32" ht="14.25" customHeight="1">
      <c r="B5" s="33"/>
      <c r="C5" s="27" t="s">
        <v>50</v>
      </c>
      <c r="D5" s="27"/>
      <c r="E5" s="417"/>
      <c r="F5" s="417"/>
      <c r="G5" s="417"/>
      <c r="H5" s="34"/>
      <c r="AD5" s="429" t="s">
        <v>7</v>
      </c>
      <c r="AE5" s="430"/>
      <c r="AF5" s="431"/>
    </row>
    <row r="6" spans="1:32" ht="14.25" customHeight="1">
      <c r="B6" s="33"/>
      <c r="C6" s="27" t="s">
        <v>52</v>
      </c>
      <c r="D6" s="27"/>
      <c r="E6" s="435"/>
      <c r="F6" s="435"/>
      <c r="G6" s="435"/>
      <c r="H6" s="34"/>
      <c r="AD6" s="117"/>
      <c r="AE6" s="118"/>
      <c r="AF6" s="119"/>
    </row>
    <row r="7" spans="1:32" ht="14.25" customHeight="1">
      <c r="B7" s="33"/>
      <c r="C7" s="27" t="s">
        <v>62</v>
      </c>
      <c r="D7" s="27"/>
      <c r="E7" s="436"/>
      <c r="F7" s="436"/>
      <c r="G7" s="436"/>
      <c r="H7" s="34"/>
      <c r="AD7" s="432">
        <v>41699</v>
      </c>
      <c r="AE7" s="433"/>
      <c r="AF7" s="434"/>
    </row>
    <row r="8" spans="1:32" ht="13.5" customHeight="1">
      <c r="B8" s="33"/>
      <c r="C8" s="27" t="s">
        <v>51</v>
      </c>
      <c r="D8" s="27"/>
      <c r="E8" s="437"/>
      <c r="F8" s="437"/>
      <c r="G8" s="437"/>
      <c r="H8" s="34"/>
      <c r="AD8" s="418">
        <v>1500000000</v>
      </c>
      <c r="AE8" s="417"/>
      <c r="AF8" s="419"/>
    </row>
    <row r="9" spans="1:32" ht="5.25" customHeight="1" thickBot="1">
      <c r="B9" s="35">
        <v>0</v>
      </c>
      <c r="C9" s="152">
        <f>IF(AND(ISNUMBER(E5)=TRUE,E6&lt;&gt;""),1,0)</f>
        <v>0</v>
      </c>
      <c r="D9" s="29"/>
      <c r="E9" s="29"/>
      <c r="F9" s="153"/>
      <c r="G9" s="154"/>
      <c r="H9" s="36"/>
      <c r="Z9" s="420">
        <v>0.3</v>
      </c>
      <c r="AA9" s="421"/>
      <c r="AB9" s="422"/>
    </row>
    <row r="10" spans="1:32">
      <c r="B10" s="37"/>
      <c r="C10" s="38"/>
      <c r="D10" s="37"/>
      <c r="F10" s="129"/>
      <c r="G10" s="127">
        <f>E5</f>
        <v>0</v>
      </c>
      <c r="Z10" s="423">
        <v>0.1</v>
      </c>
      <c r="AA10" s="424"/>
      <c r="AB10" s="425"/>
    </row>
    <row r="11" spans="1:32">
      <c r="F11" s="129"/>
      <c r="G11" s="128">
        <f>E6</f>
        <v>0</v>
      </c>
      <c r="Z11" s="426">
        <v>19</v>
      </c>
      <c r="AA11" s="427"/>
      <c r="AB11" s="428"/>
    </row>
    <row r="12" spans="1:32" ht="6" customHeight="1">
      <c r="B12" s="39"/>
      <c r="C12" s="39"/>
      <c r="D12" s="39"/>
      <c r="F12" s="129"/>
      <c r="G12" s="151">
        <f>E7</f>
        <v>0</v>
      </c>
    </row>
    <row r="13" spans="1:32" ht="6.75" customHeight="1">
      <c r="F13" s="129"/>
      <c r="G13" s="156">
        <f>E8</f>
        <v>0</v>
      </c>
    </row>
    <row r="14" spans="1:32" ht="6.75" customHeight="1">
      <c r="F14" s="129"/>
      <c r="G14" s="66"/>
    </row>
    <row r="15" spans="1:32" s="37" customFormat="1" ht="34.5" customHeight="1">
      <c r="B15" s="1"/>
      <c r="C15" s="1"/>
      <c r="D15" s="1"/>
      <c r="F15" s="130"/>
      <c r="G15" s="157">
        <f>E6</f>
        <v>0</v>
      </c>
    </row>
    <row r="16" spans="1:32">
      <c r="F16" s="129"/>
      <c r="G16" s="66"/>
    </row>
    <row r="17" spans="2:13" s="39" customFormat="1">
      <c r="B17" s="1"/>
      <c r="C17" s="1"/>
      <c r="D17" s="1"/>
      <c r="E17" s="1"/>
      <c r="F17" s="129"/>
      <c r="G17" s="66"/>
      <c r="H17" s="1"/>
    </row>
    <row r="20" spans="2:13">
      <c r="I20" s="40"/>
      <c r="J20" s="40"/>
      <c r="K20" s="40"/>
      <c r="L20" s="40"/>
      <c r="M20" s="40"/>
    </row>
    <row r="21" spans="2:13">
      <c r="K21" s="40"/>
      <c r="L21" s="40"/>
      <c r="M21" s="40"/>
    </row>
    <row r="22" spans="2:13">
      <c r="I22" s="40"/>
      <c r="J22" s="40"/>
      <c r="K22" s="40"/>
      <c r="L22" s="40"/>
      <c r="M22" s="40"/>
    </row>
    <row r="23" spans="2:13">
      <c r="I23" s="40"/>
      <c r="J23" s="40"/>
      <c r="K23" s="40"/>
      <c r="L23" s="40"/>
      <c r="M23" s="40"/>
    </row>
    <row r="24" spans="2:13">
      <c r="I24" s="40"/>
      <c r="J24" s="40"/>
      <c r="K24" s="40"/>
      <c r="L24" s="40"/>
      <c r="M24" s="40"/>
    </row>
    <row r="25" spans="2:13">
      <c r="I25" s="40"/>
      <c r="J25" s="40"/>
      <c r="K25" s="40"/>
      <c r="L25" s="40"/>
      <c r="M25" s="40"/>
    </row>
    <row r="26" spans="2:13">
      <c r="I26" s="40"/>
      <c r="J26" s="40"/>
      <c r="K26" s="40"/>
      <c r="L26" s="40"/>
      <c r="M26" s="40"/>
    </row>
    <row r="27" spans="2:13">
      <c r="I27" s="40"/>
      <c r="J27" s="40"/>
      <c r="K27" s="40"/>
      <c r="L27" s="40"/>
      <c r="M27" s="40"/>
    </row>
    <row r="28" spans="2:13">
      <c r="I28" s="40"/>
      <c r="J28" s="40"/>
      <c r="K28" s="41"/>
      <c r="L28" s="40"/>
      <c r="M28" s="40"/>
    </row>
    <row r="29" spans="2:13">
      <c r="I29" s="40"/>
      <c r="J29" s="40"/>
      <c r="K29" s="40"/>
      <c r="L29" s="40"/>
      <c r="M29" s="40"/>
    </row>
    <row r="30" spans="2:13">
      <c r="I30" s="40"/>
      <c r="J30" s="40"/>
      <c r="K30" s="40"/>
      <c r="L30" s="40"/>
      <c r="M30" s="40"/>
    </row>
    <row r="31" spans="2:13">
      <c r="I31" s="40"/>
      <c r="J31" s="40"/>
      <c r="K31" s="40"/>
      <c r="L31" s="40"/>
      <c r="M31" s="40"/>
    </row>
    <row r="32" spans="2:13">
      <c r="I32" s="40"/>
      <c r="J32" s="40"/>
      <c r="K32" s="40"/>
      <c r="L32" s="40"/>
      <c r="M32" s="40"/>
    </row>
    <row r="33" spans="9:13">
      <c r="I33" s="40"/>
      <c r="J33" s="40"/>
      <c r="K33" s="40"/>
      <c r="L33" s="40"/>
      <c r="M33" s="40"/>
    </row>
    <row r="34" spans="9:13">
      <c r="I34" s="40"/>
      <c r="J34" s="40"/>
      <c r="K34" s="40"/>
      <c r="L34" s="40"/>
      <c r="M34" s="40"/>
    </row>
    <row r="35" spans="9:13">
      <c r="I35" s="40"/>
      <c r="J35" s="40"/>
      <c r="K35" s="40"/>
      <c r="L35" s="40"/>
      <c r="M35" s="40"/>
    </row>
    <row r="36" spans="9:13">
      <c r="I36" s="40"/>
      <c r="J36" s="40"/>
      <c r="K36" s="40"/>
      <c r="L36" s="40"/>
      <c r="M36" s="40"/>
    </row>
    <row r="37" spans="9:13">
      <c r="I37" s="40"/>
      <c r="J37" s="40"/>
      <c r="K37" s="40"/>
      <c r="L37" s="40"/>
      <c r="M37" s="40"/>
    </row>
    <row r="38" spans="9:13">
      <c r="I38" s="42"/>
    </row>
    <row r="39" spans="9:13">
      <c r="I39" s="42"/>
    </row>
    <row r="40" spans="9:13">
      <c r="I40" s="42"/>
    </row>
    <row r="41" spans="9:13">
      <c r="I41" s="42"/>
    </row>
    <row r="42" spans="9:13">
      <c r="I42" s="42"/>
    </row>
    <row r="43" spans="9:13">
      <c r="I43" s="42"/>
    </row>
    <row r="44" spans="9:13">
      <c r="I44" s="42"/>
    </row>
  </sheetData>
  <mergeCells count="10">
    <mergeCell ref="E5:G5"/>
    <mergeCell ref="AD8:AF8"/>
    <mergeCell ref="Z9:AB9"/>
    <mergeCell ref="Z10:AB10"/>
    <mergeCell ref="Z11:AB11"/>
    <mergeCell ref="AD5:AF5"/>
    <mergeCell ref="AD7:AF7"/>
    <mergeCell ref="E6:G6"/>
    <mergeCell ref="E7:G7"/>
    <mergeCell ref="E8:G8"/>
  </mergeCells>
  <dataValidations count="1">
    <dataValidation type="date" allowBlank="1" showErrorMessage="1" errorTitle="Formato de fecha" error="Por favor ingrese la fecha en formato &quot;dd-mm-aaaa&quot;" sqref="E6:G6">
      <formula1>36526</formula1>
      <formula2>73051</formula2>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entradaInicio">
                <anchor moveWithCells="1" sizeWithCells="1">
                  <from>
                    <xdr:col>8</xdr:col>
                    <xdr:colOff>523875</xdr:colOff>
                    <xdr:row>4</xdr:row>
                    <xdr:rowOff>142875</xdr:rowOff>
                  </from>
                  <to>
                    <xdr:col>9</xdr:col>
                    <xdr:colOff>95250</xdr:colOff>
                    <xdr:row>6</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dimension ref="A1:G100"/>
  <sheetViews>
    <sheetView topLeftCell="A2" zoomScale="90" zoomScaleNormal="90" workbookViewId="0">
      <selection activeCell="E5" sqref="E5:G8"/>
    </sheetView>
  </sheetViews>
  <sheetFormatPr baseColWidth="10" defaultColWidth="11.42578125" defaultRowHeight="12.75"/>
  <cols>
    <col min="1" max="1" width="6.85546875" style="1" customWidth="1"/>
    <col min="2" max="2" width="2.85546875" style="60" customWidth="1"/>
    <col min="3" max="3" width="1" style="44" customWidth="1"/>
    <col min="4" max="4" width="43.5703125" style="1" customWidth="1"/>
    <col min="5" max="5" width="12.140625" style="1" customWidth="1"/>
    <col min="6" max="8" width="11.42578125" style="1"/>
    <col min="9" max="9" width="13.42578125" style="1" customWidth="1"/>
    <col min="10" max="10" width="1.42578125" style="1" customWidth="1"/>
    <col min="11" max="16384" width="11.42578125" style="1"/>
  </cols>
  <sheetData>
    <row r="1" spans="1:7" ht="24.75" customHeight="1">
      <c r="A1" s="26">
        <v>3</v>
      </c>
      <c r="B1" s="44">
        <v>1</v>
      </c>
    </row>
    <row r="2" spans="1:7" ht="16.5" thickBot="1">
      <c r="B2" s="45" t="s">
        <v>47</v>
      </c>
      <c r="C2" s="46"/>
      <c r="D2" s="29"/>
      <c r="E2" s="47"/>
    </row>
    <row r="3" spans="1:7">
      <c r="B3" s="48"/>
      <c r="D3" s="49"/>
      <c r="E3" s="49"/>
      <c r="F3" s="50"/>
    </row>
    <row r="4" spans="1:7">
      <c r="B4" s="48"/>
      <c r="D4" s="51"/>
      <c r="E4" s="52"/>
    </row>
    <row r="5" spans="1:7">
      <c r="B5" s="48"/>
      <c r="D5" s="53" t="s">
        <v>46</v>
      </c>
      <c r="E5" s="62">
        <v>3</v>
      </c>
    </row>
    <row r="6" spans="1:7">
      <c r="B6" s="48"/>
    </row>
    <row r="7" spans="1:7" ht="15">
      <c r="B7" s="48"/>
      <c r="D7" s="167" t="s">
        <v>48</v>
      </c>
    </row>
    <row r="8" spans="1:7" ht="13.5" thickBot="1">
      <c r="B8" s="48"/>
      <c r="D8" s="55"/>
    </row>
    <row r="9" spans="1:7" ht="33" customHeight="1" thickBot="1">
      <c r="B9" s="56" t="s">
        <v>11</v>
      </c>
      <c r="C9" s="57"/>
      <c r="D9" s="58" t="s">
        <v>12</v>
      </c>
      <c r="E9" s="59" t="s">
        <v>13</v>
      </c>
      <c r="F9" s="27"/>
      <c r="G9" s="27"/>
    </row>
    <row r="10" spans="1:7" ht="5.25" customHeight="1">
      <c r="C10" s="61"/>
      <c r="D10" s="131"/>
      <c r="E10" s="124"/>
      <c r="F10" s="27"/>
      <c r="G10" s="27"/>
    </row>
    <row r="11" spans="1:7">
      <c r="B11" s="1"/>
      <c r="C11" s="1"/>
    </row>
    <row r="12" spans="1:7">
      <c r="B12" s="1"/>
      <c r="C12" s="1"/>
    </row>
    <row r="13" spans="1:7">
      <c r="B13" s="1"/>
      <c r="C13" s="1"/>
    </row>
    <row r="14" spans="1:7">
      <c r="B14" s="1"/>
      <c r="C14" s="1"/>
    </row>
    <row r="15" spans="1:7">
      <c r="B15" s="1"/>
      <c r="C15" s="1"/>
    </row>
    <row r="16" spans="1:7">
      <c r="B16" s="1"/>
      <c r="C16" s="1"/>
    </row>
    <row r="17" spans="2:3">
      <c r="B17" s="1"/>
      <c r="C17" s="1"/>
    </row>
    <row r="18" spans="2:3">
      <c r="B18" s="1"/>
      <c r="C18" s="1"/>
    </row>
    <row r="19" spans="2:3">
      <c r="B19" s="1"/>
      <c r="C19" s="1"/>
    </row>
    <row r="20" spans="2:3">
      <c r="B20" s="1"/>
      <c r="C20" s="1"/>
    </row>
    <row r="21" spans="2:3">
      <c r="B21" s="1"/>
      <c r="C21" s="1"/>
    </row>
    <row r="22" spans="2:3">
      <c r="B22" s="1"/>
      <c r="C22" s="1"/>
    </row>
    <row r="23" spans="2:3">
      <c r="B23" s="1"/>
      <c r="C23" s="1"/>
    </row>
    <row r="24" spans="2:3">
      <c r="B24" s="1"/>
      <c r="C24" s="1"/>
    </row>
    <row r="25" spans="2:3">
      <c r="B25" s="1"/>
      <c r="C25" s="1"/>
    </row>
    <row r="26" spans="2:3">
      <c r="B26" s="1"/>
      <c r="C26" s="1"/>
    </row>
    <row r="27" spans="2:3">
      <c r="B27" s="1"/>
      <c r="C27" s="1"/>
    </row>
    <row r="28" spans="2:3">
      <c r="B28" s="1"/>
      <c r="C28" s="1"/>
    </row>
    <row r="29" spans="2:3">
      <c r="B29" s="1"/>
      <c r="C29" s="1"/>
    </row>
    <row r="30" spans="2:3">
      <c r="B30" s="1"/>
      <c r="C30" s="1"/>
    </row>
    <row r="31" spans="2:3">
      <c r="B31" s="1"/>
      <c r="C31" s="1"/>
    </row>
    <row r="32" spans="2:3">
      <c r="B32" s="1"/>
      <c r="C32" s="1"/>
    </row>
    <row r="33" spans="2:3">
      <c r="B33" s="1"/>
      <c r="C33" s="1"/>
    </row>
    <row r="34" spans="2:3">
      <c r="B34" s="1"/>
      <c r="C34" s="1"/>
    </row>
    <row r="35" spans="2:3">
      <c r="B35" s="1"/>
      <c r="C35" s="1"/>
    </row>
    <row r="36" spans="2:3">
      <c r="B36" s="1"/>
      <c r="C36" s="1"/>
    </row>
    <row r="37" spans="2:3">
      <c r="B37" s="1"/>
      <c r="C37" s="1"/>
    </row>
    <row r="38" spans="2:3">
      <c r="B38" s="1"/>
      <c r="C38" s="1"/>
    </row>
    <row r="39" spans="2:3">
      <c r="B39" s="1"/>
      <c r="C39" s="1"/>
    </row>
    <row r="40" spans="2:3">
      <c r="B40" s="1"/>
      <c r="C40" s="1"/>
    </row>
    <row r="41" spans="2:3">
      <c r="B41" s="1"/>
      <c r="C41" s="1"/>
    </row>
    <row r="42" spans="2:3">
      <c r="B42" s="1"/>
      <c r="C42" s="1"/>
    </row>
    <row r="43" spans="2:3">
      <c r="B43" s="1"/>
      <c r="C43" s="1"/>
    </row>
    <row r="44" spans="2:3">
      <c r="B44" s="1"/>
      <c r="C44" s="1"/>
    </row>
    <row r="45" spans="2:3">
      <c r="B45" s="1"/>
      <c r="C45" s="1"/>
    </row>
    <row r="46" spans="2:3">
      <c r="B46" s="1"/>
      <c r="C46" s="1"/>
    </row>
    <row r="47" spans="2:3">
      <c r="B47" s="1"/>
      <c r="C47" s="1"/>
    </row>
    <row r="48" spans="2:3">
      <c r="B48" s="1"/>
      <c r="C48" s="1"/>
    </row>
    <row r="49" spans="2:3">
      <c r="B49" s="1"/>
      <c r="C49" s="1"/>
    </row>
    <row r="50" spans="2:3">
      <c r="B50" s="1"/>
      <c r="C50" s="1"/>
    </row>
    <row r="51" spans="2:3">
      <c r="C51" s="1"/>
    </row>
    <row r="52" spans="2:3">
      <c r="C52" s="1"/>
    </row>
    <row r="53" spans="2:3">
      <c r="C53" s="1"/>
    </row>
    <row r="54" spans="2:3">
      <c r="C54" s="1"/>
    </row>
    <row r="55" spans="2:3">
      <c r="C55" s="1"/>
    </row>
    <row r="56" spans="2:3">
      <c r="C56" s="1"/>
    </row>
    <row r="57" spans="2:3">
      <c r="C57" s="1"/>
    </row>
    <row r="58" spans="2:3">
      <c r="C58" s="1"/>
    </row>
    <row r="59" spans="2:3">
      <c r="C59" s="1"/>
    </row>
    <row r="60" spans="2:3">
      <c r="C60" s="1"/>
    </row>
    <row r="61" spans="2:3">
      <c r="C61" s="1"/>
    </row>
    <row r="62" spans="2:3">
      <c r="C62" s="1"/>
    </row>
    <row r="63" spans="2:3">
      <c r="C63" s="1"/>
    </row>
    <row r="64" spans="2:3">
      <c r="C64" s="1"/>
    </row>
    <row r="65" spans="3:3">
      <c r="C65" s="1"/>
    </row>
    <row r="66" spans="3:3">
      <c r="C66" s="1"/>
    </row>
    <row r="67" spans="3:3">
      <c r="C67" s="1"/>
    </row>
    <row r="68" spans="3:3">
      <c r="C68" s="1"/>
    </row>
    <row r="69" spans="3:3">
      <c r="C69" s="1"/>
    </row>
    <row r="70" spans="3:3">
      <c r="C70" s="1"/>
    </row>
    <row r="71" spans="3:3">
      <c r="C71" s="1"/>
    </row>
    <row r="72" spans="3:3">
      <c r="C72" s="1"/>
    </row>
    <row r="73" spans="3:3">
      <c r="C73" s="1"/>
    </row>
    <row r="74" spans="3:3">
      <c r="C74" s="1"/>
    </row>
    <row r="75" spans="3:3">
      <c r="C75" s="1"/>
    </row>
    <row r="76" spans="3:3">
      <c r="C76" s="1"/>
    </row>
    <row r="77" spans="3:3">
      <c r="C77" s="1"/>
    </row>
    <row r="78" spans="3:3">
      <c r="C78" s="1"/>
    </row>
    <row r="79" spans="3:3">
      <c r="C79" s="1"/>
    </row>
    <row r="80" spans="3:3">
      <c r="C80" s="1"/>
    </row>
    <row r="81" spans="3:3">
      <c r="C81" s="1"/>
    </row>
    <row r="82" spans="3:3">
      <c r="C82" s="1"/>
    </row>
    <row r="83" spans="3:3">
      <c r="C83" s="1"/>
    </row>
    <row r="84" spans="3:3">
      <c r="C84" s="1"/>
    </row>
    <row r="85" spans="3:3">
      <c r="C85" s="1"/>
    </row>
    <row r="86" spans="3:3">
      <c r="C86" s="1"/>
    </row>
    <row r="87" spans="3:3">
      <c r="C87" s="1"/>
    </row>
    <row r="88" spans="3:3">
      <c r="C88" s="1"/>
    </row>
    <row r="89" spans="3:3">
      <c r="C89" s="1"/>
    </row>
    <row r="90" spans="3:3">
      <c r="C90" s="1"/>
    </row>
    <row r="91" spans="3:3">
      <c r="C91" s="1"/>
    </row>
    <row r="92" spans="3:3">
      <c r="C92" s="1"/>
    </row>
    <row r="93" spans="3:3">
      <c r="C93" s="1"/>
    </row>
    <row r="94" spans="3:3">
      <c r="C94" s="1"/>
    </row>
    <row r="95" spans="3:3">
      <c r="C95" s="1"/>
    </row>
    <row r="96" spans="3:3">
      <c r="C96" s="1"/>
    </row>
    <row r="97" spans="3:3">
      <c r="C97" s="1"/>
    </row>
    <row r="98" spans="3:3">
      <c r="C98" s="1"/>
    </row>
    <row r="99" spans="3:3">
      <c r="C99" s="1"/>
    </row>
    <row r="100" spans="3:3">
      <c r="C100"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aceptarplural">
                <anchor moveWithCells="1" sizeWithCells="1">
                  <from>
                    <xdr:col>8</xdr:col>
                    <xdr:colOff>66675</xdr:colOff>
                    <xdr:row>5</xdr:row>
                    <xdr:rowOff>123825</xdr:rowOff>
                  </from>
                  <to>
                    <xdr:col>10</xdr:col>
                    <xdr:colOff>161925</xdr:colOff>
                    <xdr:row>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dimension ref="A1:F8"/>
  <sheetViews>
    <sheetView zoomScale="90" zoomScaleNormal="90" workbookViewId="0">
      <selection activeCell="E5" sqref="E5:G8"/>
    </sheetView>
  </sheetViews>
  <sheetFormatPr baseColWidth="10" defaultColWidth="11.42578125" defaultRowHeight="12.75"/>
  <cols>
    <col min="1" max="1" width="6.85546875" style="1" customWidth="1"/>
    <col min="2" max="2" width="39" style="1" customWidth="1"/>
    <col min="3" max="3" width="1.7109375" style="1" customWidth="1"/>
    <col min="4" max="6" width="19.5703125" style="1" customWidth="1"/>
    <col min="7" max="9" width="11.42578125" style="1"/>
    <col min="10" max="10" width="13.42578125" style="1" customWidth="1"/>
    <col min="11" max="11" width="1.42578125" style="1" customWidth="1"/>
    <col min="12" max="16384" width="11.42578125" style="1"/>
  </cols>
  <sheetData>
    <row r="1" spans="1:6" ht="24.75" customHeight="1">
      <c r="A1" s="116">
        <f>Plural!E5</f>
        <v>3</v>
      </c>
    </row>
    <row r="2" spans="1:6" ht="16.5" thickBot="1">
      <c r="B2" s="45" t="s">
        <v>42</v>
      </c>
      <c r="C2" s="47"/>
      <c r="D2" s="45"/>
    </row>
    <row r="3" spans="1:6">
      <c r="B3" s="49"/>
      <c r="C3" s="49"/>
      <c r="D3" s="50"/>
    </row>
    <row r="4" spans="1:6" ht="18.75">
      <c r="B4" s="132" t="s">
        <v>55</v>
      </c>
    </row>
    <row r="5" spans="1:6">
      <c r="B5" s="54"/>
    </row>
    <row r="6" spans="1:6" ht="13.5" thickBot="1">
      <c r="B6" s="55"/>
      <c r="F6" s="63"/>
    </row>
    <row r="7" spans="1:6" ht="40.5" customHeight="1" thickBot="1">
      <c r="B7" s="56" t="s">
        <v>12</v>
      </c>
      <c r="D7" s="158" t="s">
        <v>54</v>
      </c>
      <c r="E7" s="159" t="s">
        <v>16</v>
      </c>
    </row>
    <row r="8" spans="1:6" ht="7.5" customHeight="1">
      <c r="B8" s="27"/>
      <c r="C8" s="27"/>
      <c r="D8" s="27"/>
      <c r="E8" s="27"/>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macro="[0]!capturafinanciera">
                <anchor moveWithCells="1" sizeWithCells="1">
                  <from>
                    <xdr:col>7</xdr:col>
                    <xdr:colOff>361950</xdr:colOff>
                    <xdr:row>5</xdr:row>
                    <xdr:rowOff>19050</xdr:rowOff>
                  </from>
                  <to>
                    <xdr:col>8</xdr:col>
                    <xdr:colOff>695325</xdr:colOff>
                    <xdr:row>6</xdr:row>
                    <xdr:rowOff>295275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dimension ref="A1:G50"/>
  <sheetViews>
    <sheetView zoomScale="90" zoomScaleNormal="90" workbookViewId="0">
      <selection activeCell="E5" sqref="E5:G8"/>
    </sheetView>
  </sheetViews>
  <sheetFormatPr baseColWidth="10" defaultColWidth="11.42578125" defaultRowHeight="12.75"/>
  <cols>
    <col min="1" max="1" width="6.85546875" style="1" customWidth="1"/>
    <col min="2" max="2" width="39" style="39" customWidth="1"/>
    <col min="3" max="3" width="1.7109375" style="39" customWidth="1"/>
    <col min="4" max="5" width="19.5703125" style="39" customWidth="1"/>
    <col min="6" max="7" width="18.85546875" style="39" customWidth="1"/>
    <col min="8" max="9" width="11.42578125" style="1"/>
    <col min="10" max="10" width="13.42578125" style="1" customWidth="1"/>
    <col min="11" max="11" width="1.42578125" style="1" customWidth="1"/>
    <col min="12" max="16384" width="11.42578125" style="1"/>
  </cols>
  <sheetData>
    <row r="1" spans="1:7" ht="24.75" customHeight="1">
      <c r="A1" s="116">
        <f>Plural!E5</f>
        <v>3</v>
      </c>
      <c r="B1" s="133">
        <v>0</v>
      </c>
    </row>
    <row r="2" spans="1:7" ht="16.5" thickBot="1">
      <c r="B2" s="134" t="s">
        <v>15</v>
      </c>
      <c r="C2" s="135"/>
    </row>
    <row r="3" spans="1:7">
      <c r="B3" s="136"/>
      <c r="C3" s="136"/>
      <c r="D3" s="137"/>
      <c r="G3" s="145"/>
    </row>
    <row r="4" spans="1:7" ht="29.25" customHeight="1">
      <c r="B4" s="147" t="s">
        <v>44</v>
      </c>
      <c r="C4" s="146"/>
      <c r="D4" s="146"/>
      <c r="E4" s="146"/>
      <c r="F4" s="146"/>
      <c r="G4" s="146"/>
    </row>
    <row r="5" spans="1:7" ht="6.75" customHeight="1">
      <c r="B5" s="138"/>
      <c r="G5" s="145"/>
    </row>
    <row r="6" spans="1:7" ht="13.5" thickBot="1">
      <c r="B6" s="139"/>
      <c r="F6" s="140"/>
      <c r="G6" s="145"/>
    </row>
    <row r="7" spans="1:7" ht="40.5" customHeight="1" thickBot="1">
      <c r="B7" s="141" t="s">
        <v>12</v>
      </c>
      <c r="D7" s="142" t="s">
        <v>18</v>
      </c>
      <c r="E7" s="143" t="s">
        <v>17</v>
      </c>
      <c r="F7" s="144" t="s">
        <v>49</v>
      </c>
      <c r="G7" s="155"/>
    </row>
    <row r="8" spans="1:7" ht="7.5" customHeight="1">
      <c r="B8" s="145"/>
      <c r="C8" s="145"/>
      <c r="D8" s="145"/>
      <c r="E8" s="145"/>
      <c r="F8" s="145"/>
      <c r="G8" s="145"/>
    </row>
    <row r="9" spans="1:7">
      <c r="B9" s="1"/>
      <c r="C9" s="1"/>
      <c r="D9" s="1"/>
      <c r="E9" s="1"/>
      <c r="F9" s="1"/>
      <c r="G9" s="1"/>
    </row>
    <row r="10" spans="1:7">
      <c r="B10" s="1"/>
      <c r="C10" s="1"/>
      <c r="D10" s="1"/>
      <c r="E10" s="1"/>
      <c r="F10" s="1"/>
      <c r="G10" s="1"/>
    </row>
    <row r="11" spans="1:7">
      <c r="B11" s="1"/>
      <c r="C11" s="1"/>
      <c r="D11" s="1"/>
      <c r="E11" s="1"/>
      <c r="F11" s="1"/>
      <c r="G11" s="1"/>
    </row>
    <row r="12" spans="1:7">
      <c r="B12" s="1"/>
      <c r="C12" s="1"/>
      <c r="D12" s="1"/>
      <c r="E12" s="1"/>
      <c r="F12" s="1"/>
      <c r="G12" s="1"/>
    </row>
    <row r="13" spans="1:7">
      <c r="B13" s="1"/>
      <c r="C13" s="1"/>
      <c r="D13" s="1"/>
      <c r="E13" s="1"/>
      <c r="F13" s="1"/>
      <c r="G13" s="1"/>
    </row>
    <row r="14" spans="1:7">
      <c r="B14" s="1"/>
      <c r="C14" s="1"/>
      <c r="D14" s="1"/>
      <c r="E14" s="1"/>
      <c r="F14" s="1"/>
      <c r="G14" s="1"/>
    </row>
    <row r="15" spans="1:7">
      <c r="B15" s="1"/>
      <c r="C15" s="1"/>
      <c r="D15" s="1"/>
      <c r="E15" s="1"/>
      <c r="F15" s="1"/>
      <c r="G15" s="1"/>
    </row>
    <row r="16" spans="1:7">
      <c r="B16" s="1"/>
      <c r="C16" s="1"/>
      <c r="D16" s="1"/>
      <c r="E16" s="1"/>
      <c r="F16" s="1"/>
      <c r="G16" s="1"/>
    </row>
    <row r="17" spans="2:7">
      <c r="B17" s="1"/>
      <c r="C17" s="1"/>
      <c r="D17" s="1"/>
      <c r="E17" s="1"/>
      <c r="F17" s="1"/>
      <c r="G17" s="1"/>
    </row>
    <row r="18" spans="2:7">
      <c r="B18" s="1"/>
      <c r="C18" s="1"/>
      <c r="D18" s="1"/>
      <c r="E18" s="1"/>
      <c r="F18" s="1"/>
      <c r="G18" s="1"/>
    </row>
    <row r="19" spans="2:7">
      <c r="B19" s="1"/>
      <c r="C19" s="1"/>
      <c r="D19" s="1"/>
      <c r="E19" s="1"/>
      <c r="F19" s="1"/>
      <c r="G19" s="1"/>
    </row>
    <row r="20" spans="2:7">
      <c r="B20" s="1"/>
      <c r="C20" s="1"/>
      <c r="D20" s="1"/>
      <c r="E20" s="1"/>
      <c r="F20" s="1"/>
      <c r="G20" s="1"/>
    </row>
    <row r="21" spans="2:7">
      <c r="B21" s="1"/>
      <c r="C21" s="1"/>
      <c r="D21" s="1"/>
      <c r="E21" s="1"/>
      <c r="F21" s="1"/>
      <c r="G21" s="1"/>
    </row>
    <row r="22" spans="2:7">
      <c r="B22" s="1"/>
      <c r="C22" s="1"/>
      <c r="D22" s="1"/>
      <c r="E22" s="1"/>
      <c r="F22" s="1"/>
      <c r="G22" s="1"/>
    </row>
    <row r="23" spans="2:7">
      <c r="B23" s="1"/>
      <c r="C23" s="1"/>
      <c r="D23" s="1"/>
      <c r="E23" s="1"/>
      <c r="F23" s="1"/>
      <c r="G23" s="1"/>
    </row>
    <row r="24" spans="2:7">
      <c r="B24" s="1"/>
      <c r="C24" s="1"/>
      <c r="D24" s="1"/>
      <c r="E24" s="1"/>
      <c r="F24" s="1"/>
      <c r="G24" s="1"/>
    </row>
    <row r="25" spans="2:7">
      <c r="B25" s="1"/>
      <c r="C25" s="1"/>
      <c r="D25" s="1"/>
      <c r="E25" s="1"/>
      <c r="F25" s="1"/>
      <c r="G25" s="1"/>
    </row>
    <row r="26" spans="2:7">
      <c r="B26" s="1"/>
      <c r="C26" s="1"/>
      <c r="D26" s="1"/>
      <c r="E26" s="1"/>
      <c r="F26" s="1"/>
      <c r="G26" s="1"/>
    </row>
    <row r="27" spans="2:7">
      <c r="B27" s="1"/>
      <c r="C27" s="1"/>
      <c r="D27" s="1"/>
      <c r="E27" s="1"/>
      <c r="F27" s="1"/>
      <c r="G27" s="1"/>
    </row>
    <row r="28" spans="2:7">
      <c r="B28" s="1"/>
      <c r="C28" s="1"/>
      <c r="D28" s="1"/>
      <c r="E28" s="1"/>
      <c r="F28" s="1"/>
      <c r="G28" s="1"/>
    </row>
    <row r="29" spans="2:7">
      <c r="B29" s="1"/>
      <c r="C29" s="1"/>
      <c r="D29" s="1"/>
      <c r="E29" s="1"/>
      <c r="F29" s="1"/>
      <c r="G29" s="1"/>
    </row>
    <row r="30" spans="2:7">
      <c r="B30" s="1"/>
      <c r="C30" s="1"/>
      <c r="D30" s="1"/>
      <c r="E30" s="1"/>
      <c r="F30" s="1"/>
      <c r="G30" s="1"/>
    </row>
    <row r="31" spans="2:7">
      <c r="B31" s="1"/>
      <c r="C31" s="1"/>
      <c r="D31" s="1"/>
      <c r="E31" s="1"/>
      <c r="F31" s="1"/>
      <c r="G31" s="1"/>
    </row>
    <row r="32" spans="2:7">
      <c r="B32" s="1"/>
      <c r="C32" s="1"/>
      <c r="D32" s="1"/>
      <c r="E32" s="1"/>
      <c r="F32" s="1"/>
      <c r="G32" s="1"/>
    </row>
    <row r="33" spans="2:7">
      <c r="B33" s="1"/>
      <c r="C33" s="1"/>
      <c r="D33" s="1"/>
      <c r="E33" s="1"/>
      <c r="F33" s="1"/>
      <c r="G33" s="1"/>
    </row>
    <row r="34" spans="2:7">
      <c r="B34" s="1"/>
      <c r="C34" s="1"/>
      <c r="D34" s="1"/>
      <c r="E34" s="1"/>
      <c r="F34" s="1"/>
      <c r="G34" s="1"/>
    </row>
    <row r="35" spans="2:7">
      <c r="B35" s="1"/>
      <c r="C35" s="1"/>
      <c r="D35" s="1"/>
      <c r="E35" s="1"/>
      <c r="F35" s="1"/>
      <c r="G35" s="1"/>
    </row>
    <row r="36" spans="2:7">
      <c r="B36" s="1"/>
      <c r="C36" s="1"/>
      <c r="D36" s="1"/>
      <c r="E36" s="1"/>
      <c r="F36" s="1"/>
      <c r="G36" s="1"/>
    </row>
    <row r="37" spans="2:7">
      <c r="B37" s="1"/>
      <c r="C37" s="1"/>
      <c r="D37" s="1"/>
      <c r="E37" s="1"/>
      <c r="F37" s="1"/>
      <c r="G37" s="1"/>
    </row>
    <row r="38" spans="2:7">
      <c r="B38" s="1"/>
      <c r="C38" s="1"/>
      <c r="D38" s="1"/>
      <c r="E38" s="1"/>
      <c r="F38" s="1"/>
      <c r="G38" s="1"/>
    </row>
    <row r="39" spans="2:7">
      <c r="B39" s="1"/>
      <c r="C39" s="1"/>
      <c r="D39" s="1"/>
      <c r="E39" s="1"/>
      <c r="F39" s="1"/>
      <c r="G39" s="1"/>
    </row>
    <row r="40" spans="2:7">
      <c r="B40" s="1"/>
      <c r="C40" s="1"/>
      <c r="D40" s="1"/>
      <c r="E40" s="1"/>
      <c r="F40" s="1"/>
      <c r="G40" s="1"/>
    </row>
    <row r="41" spans="2:7">
      <c r="B41" s="1"/>
      <c r="C41" s="1"/>
      <c r="D41" s="1"/>
      <c r="E41" s="1"/>
      <c r="F41" s="1"/>
      <c r="G41" s="1"/>
    </row>
    <row r="42" spans="2:7">
      <c r="B42" s="1"/>
      <c r="C42" s="1"/>
      <c r="D42" s="1"/>
      <c r="E42" s="1"/>
      <c r="F42" s="1"/>
      <c r="G42" s="1"/>
    </row>
    <row r="43" spans="2:7">
      <c r="B43" s="1"/>
      <c r="C43" s="1"/>
      <c r="D43" s="1"/>
      <c r="E43" s="1"/>
      <c r="F43" s="1"/>
      <c r="G43" s="1"/>
    </row>
    <row r="44" spans="2:7">
      <c r="B44" s="1"/>
      <c r="C44" s="1"/>
      <c r="D44" s="1"/>
      <c r="E44" s="1"/>
      <c r="F44" s="1"/>
      <c r="G44" s="1"/>
    </row>
    <row r="45" spans="2:7">
      <c r="B45" s="1"/>
      <c r="C45" s="1"/>
      <c r="D45" s="1"/>
      <c r="E45" s="1"/>
      <c r="F45" s="1"/>
      <c r="G45" s="1"/>
    </row>
    <row r="46" spans="2:7">
      <c r="B46" s="1"/>
      <c r="C46" s="1"/>
      <c r="D46" s="1"/>
      <c r="E46" s="1"/>
      <c r="F46" s="1"/>
      <c r="G46" s="1"/>
    </row>
    <row r="47" spans="2:7">
      <c r="B47" s="1"/>
      <c r="C47" s="1"/>
      <c r="D47" s="1"/>
      <c r="E47" s="1"/>
      <c r="F47" s="1"/>
      <c r="G47" s="1"/>
    </row>
    <row r="48" spans="2:7">
      <c r="B48" s="1"/>
      <c r="C48" s="1"/>
      <c r="D48" s="1"/>
      <c r="E48" s="1"/>
      <c r="F48" s="1"/>
      <c r="G48" s="1"/>
    </row>
    <row r="49" spans="2:7">
      <c r="B49" s="1"/>
      <c r="C49" s="1"/>
      <c r="D49" s="1"/>
      <c r="E49" s="1"/>
      <c r="F49" s="1"/>
      <c r="G49" s="1"/>
    </row>
    <row r="50" spans="2:7">
      <c r="B50" s="1"/>
      <c r="C50" s="1"/>
      <c r="D50" s="1"/>
      <c r="E50" s="1"/>
      <c r="F50" s="1"/>
      <c r="G50"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validainfoproponentes">
                <anchor moveWithCells="1" sizeWithCells="1">
                  <from>
                    <xdr:col>7</xdr:col>
                    <xdr:colOff>495300</xdr:colOff>
                    <xdr:row>3</xdr:row>
                    <xdr:rowOff>352425</xdr:rowOff>
                  </from>
                  <to>
                    <xdr:col>9</xdr:col>
                    <xdr:colOff>66675</xdr:colOff>
                    <xdr:row>6</xdr:row>
                    <xdr:rowOff>161925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dimension ref="A1:AZ10"/>
  <sheetViews>
    <sheetView zoomScale="90" zoomScaleNormal="90" workbookViewId="0">
      <selection activeCell="E5" sqref="E5:G8"/>
    </sheetView>
  </sheetViews>
  <sheetFormatPr baseColWidth="10" defaultColWidth="11.42578125" defaultRowHeight="12.75"/>
  <cols>
    <col min="1" max="1" width="6.85546875" style="1" customWidth="1"/>
    <col min="2" max="2" width="39" style="1" customWidth="1"/>
    <col min="3" max="3" width="1.7109375" style="1" customWidth="1"/>
    <col min="4" max="9" width="18.85546875" style="1" customWidth="1"/>
    <col min="10" max="25" width="19.140625" style="1" customWidth="1"/>
    <col min="26" max="16384" width="11.42578125" style="1"/>
  </cols>
  <sheetData>
    <row r="1" spans="1:52" ht="24.75" customHeight="1">
      <c r="A1" s="26">
        <v>7</v>
      </c>
      <c r="B1" s="26">
        <v>1</v>
      </c>
    </row>
    <row r="2" spans="1:52" ht="16.5" thickBot="1">
      <c r="B2" s="45" t="s">
        <v>43</v>
      </c>
      <c r="C2" s="47"/>
      <c r="D2" s="47"/>
    </row>
    <row r="3" spans="1:52">
      <c r="B3" s="49"/>
      <c r="C3" s="49"/>
      <c r="D3" s="50"/>
    </row>
    <row r="4" spans="1:52">
      <c r="B4" s="49"/>
      <c r="C4" s="49"/>
    </row>
    <row r="5" spans="1:52" ht="31.5" customHeight="1">
      <c r="B5" s="438" t="s">
        <v>58</v>
      </c>
      <c r="C5" s="438"/>
      <c r="D5" s="438"/>
      <c r="E5" s="438"/>
      <c r="F5" s="438"/>
      <c r="G5" s="438"/>
    </row>
    <row r="6" spans="1:52" ht="13.5" thickBot="1">
      <c r="B6" s="54"/>
    </row>
    <row r="7" spans="1:52" s="48" customFormat="1">
      <c r="B7" s="111" t="s">
        <v>38</v>
      </c>
    </row>
    <row r="8" spans="1:52" s="38" customFormat="1" ht="14.25" customHeight="1" thickBot="1">
      <c r="B8" s="112" t="s">
        <v>10</v>
      </c>
      <c r="D8" s="48"/>
      <c r="E8" s="48"/>
      <c r="F8" s="48"/>
      <c r="G8" s="48"/>
      <c r="H8" s="48"/>
      <c r="I8" s="48"/>
      <c r="J8" s="48"/>
      <c r="K8" s="48"/>
      <c r="L8" s="48"/>
      <c r="M8" s="48"/>
      <c r="N8" s="48"/>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row>
    <row r="9" spans="1:52" ht="7.5" customHeight="1"/>
    <row r="10" spans="1:52">
      <c r="B10" s="38" t="s">
        <v>37</v>
      </c>
      <c r="C10" s="37"/>
    </row>
  </sheetData>
  <mergeCells count="1">
    <mergeCell ref="B5:G5"/>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capturafinal">
                <anchor moveWithCells="1" sizeWithCells="1">
                  <from>
                    <xdr:col>7</xdr:col>
                    <xdr:colOff>123825</xdr:colOff>
                    <xdr:row>4</xdr:row>
                    <xdr:rowOff>38100</xdr:rowOff>
                  </from>
                  <to>
                    <xdr:col>8</xdr:col>
                    <xdr:colOff>104775</xdr:colOff>
                    <xdr:row>5</xdr:row>
                    <xdr:rowOff>95250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dimension ref="A1:G30"/>
  <sheetViews>
    <sheetView zoomScale="90" zoomScaleNormal="90" workbookViewId="0">
      <selection activeCell="E5" sqref="E5:G8"/>
    </sheetView>
  </sheetViews>
  <sheetFormatPr baseColWidth="10" defaultColWidth="11.42578125" defaultRowHeight="12.75"/>
  <cols>
    <col min="1" max="1" width="5" style="1" customWidth="1"/>
    <col min="2" max="2" width="3.140625" style="26" customWidth="1"/>
    <col min="3" max="3" width="33.42578125" style="1" customWidth="1"/>
    <col min="4" max="4" width="16.28515625" style="1" customWidth="1"/>
    <col min="5" max="5" width="11.42578125" style="1"/>
    <col min="6" max="6" width="13.42578125" style="1" customWidth="1"/>
    <col min="7" max="7" width="1.42578125" style="1" customWidth="1"/>
    <col min="8" max="16384" width="11.42578125" style="1"/>
  </cols>
  <sheetData>
    <row r="1" spans="1:7" ht="23.25" customHeight="1">
      <c r="A1" s="26">
        <v>0</v>
      </c>
      <c r="B1" s="26">
        <v>4</v>
      </c>
    </row>
    <row r="2" spans="1:7" ht="16.5" thickBot="1">
      <c r="B2" s="28" t="s">
        <v>19</v>
      </c>
      <c r="C2" s="47"/>
      <c r="D2" s="29"/>
    </row>
    <row r="3" spans="1:7">
      <c r="B3" s="49"/>
      <c r="C3" s="49"/>
    </row>
    <row r="4" spans="1:7" ht="27" customHeight="1">
      <c r="B4" s="65"/>
      <c r="C4" s="439" t="s">
        <v>45</v>
      </c>
      <c r="D4" s="439"/>
      <c r="E4" s="439"/>
      <c r="F4" s="439"/>
    </row>
    <row r="5" spans="1:7" ht="13.5" thickBot="1">
      <c r="B5" s="66"/>
    </row>
    <row r="6" spans="1:7" ht="34.5" customHeight="1" thickBot="1">
      <c r="C6" s="58" t="s">
        <v>12</v>
      </c>
      <c r="D6" s="67" t="s">
        <v>20</v>
      </c>
      <c r="E6" s="27"/>
      <c r="F6" s="27"/>
      <c r="G6" s="27"/>
    </row>
    <row r="7" spans="1:7" ht="6.75" customHeight="1">
      <c r="C7" s="27"/>
      <c r="D7" s="27"/>
      <c r="E7" s="27"/>
      <c r="F7" s="27"/>
      <c r="G7" s="27"/>
    </row>
    <row r="8" spans="1:7">
      <c r="B8" s="26">
        <v>1</v>
      </c>
    </row>
    <row r="9" spans="1:7">
      <c r="B9" s="1"/>
    </row>
    <row r="10" spans="1:7">
      <c r="B10" s="1"/>
    </row>
    <row r="11" spans="1:7">
      <c r="B11" s="1"/>
    </row>
    <row r="12" spans="1:7">
      <c r="B12" s="1"/>
    </row>
    <row r="13" spans="1:7">
      <c r="B13" s="1"/>
    </row>
    <row r="14" spans="1:7">
      <c r="B14" s="1"/>
    </row>
    <row r="15" spans="1:7">
      <c r="B15" s="1"/>
    </row>
    <row r="16" spans="1:7">
      <c r="B16" s="1"/>
    </row>
    <row r="17" spans="2:2">
      <c r="B17" s="1"/>
    </row>
    <row r="18" spans="2:2">
      <c r="B18" s="1"/>
    </row>
    <row r="19" spans="2:2">
      <c r="B19" s="1"/>
    </row>
    <row r="20" spans="2:2">
      <c r="B20" s="1"/>
    </row>
    <row r="21" spans="2:2">
      <c r="B21" s="1"/>
    </row>
    <row r="22" spans="2:2">
      <c r="B22" s="1"/>
    </row>
    <row r="23" spans="2:2">
      <c r="B23" s="1"/>
    </row>
    <row r="24" spans="2:2">
      <c r="B24" s="1"/>
    </row>
    <row r="25" spans="2:2">
      <c r="B25" s="1"/>
    </row>
    <row r="26" spans="2:2">
      <c r="B26" s="1"/>
    </row>
    <row r="27" spans="2:2">
      <c r="B27" s="1"/>
    </row>
    <row r="28" spans="2:2">
      <c r="B28" s="1"/>
    </row>
    <row r="29" spans="2:2">
      <c r="B29" s="1"/>
    </row>
    <row r="30" spans="2:2">
      <c r="B30" s="1"/>
    </row>
  </sheetData>
  <mergeCells count="1">
    <mergeCell ref="C4:F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informacontrato">
                <anchor moveWithCells="1" sizeWithCells="1">
                  <from>
                    <xdr:col>7</xdr:col>
                    <xdr:colOff>228600</xdr:colOff>
                    <xdr:row>3</xdr:row>
                    <xdr:rowOff>266700</xdr:rowOff>
                  </from>
                  <to>
                    <xdr:col>8</xdr:col>
                    <xdr:colOff>533400</xdr:colOff>
                    <xdr:row>5</xdr:row>
                    <xdr:rowOff>171450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dimension ref="A1:N1048435"/>
  <sheetViews>
    <sheetView showGridLines="0" zoomScale="90" zoomScaleNormal="90" workbookViewId="0">
      <selection activeCell="E5" sqref="E5:G8"/>
    </sheetView>
  </sheetViews>
  <sheetFormatPr baseColWidth="10" defaultColWidth="11.42578125" defaultRowHeight="12.75"/>
  <cols>
    <col min="1" max="1" width="5.140625" style="69" customWidth="1"/>
    <col min="2" max="2" width="3.140625" style="69" customWidth="1"/>
    <col min="3" max="3" width="33.140625" style="69" customWidth="1"/>
    <col min="4" max="4" width="2.28515625" style="69" customWidth="1"/>
    <col min="5" max="5" width="18.140625" style="70" bestFit="1" customWidth="1"/>
    <col min="6" max="6" width="14.140625" style="71" customWidth="1"/>
    <col min="7" max="7" width="13.85546875" style="72" customWidth="1"/>
    <col min="8" max="8" width="14.7109375" style="73" bestFit="1" customWidth="1"/>
    <col min="9" max="10" width="15.7109375" style="74" customWidth="1"/>
    <col min="11" max="11" width="17.140625" style="172" customWidth="1"/>
    <col min="12" max="12" width="15.7109375" style="68" customWidth="1"/>
    <col min="13" max="13" width="15.140625" style="68" bestFit="1" customWidth="1"/>
    <col min="14" max="14" width="15.140625" style="148" bestFit="1" customWidth="1"/>
    <col min="15" max="16" width="14.140625" style="69" bestFit="1" customWidth="1"/>
    <col min="17" max="17" width="17.7109375" style="69" bestFit="1" customWidth="1"/>
    <col min="18" max="16384" width="11.42578125" style="69"/>
  </cols>
  <sheetData>
    <row r="1" spans="1:14" ht="23.25" customHeight="1">
      <c r="A1" s="121">
        <v>0</v>
      </c>
      <c r="B1" s="68"/>
      <c r="C1" s="68">
        <v>4</v>
      </c>
      <c r="D1" s="68"/>
      <c r="E1" s="120"/>
    </row>
    <row r="2" spans="1:14" ht="16.5" thickBot="1">
      <c r="B2" s="28" t="s">
        <v>21</v>
      </c>
      <c r="C2" s="75"/>
      <c r="D2" s="76"/>
      <c r="E2" s="77"/>
      <c r="F2" s="78"/>
      <c r="G2" s="79"/>
      <c r="H2" s="80"/>
      <c r="I2" s="81"/>
      <c r="J2" s="81"/>
      <c r="K2" s="173"/>
    </row>
    <row r="4" spans="1:14">
      <c r="C4" s="49" t="s">
        <v>61</v>
      </c>
      <c r="F4" s="126"/>
    </row>
    <row r="5" spans="1:14" ht="13.5" thickBot="1"/>
    <row r="6" spans="1:14" ht="42" customHeight="1" thickBot="1">
      <c r="B6" s="82"/>
      <c r="C6" s="83" t="s">
        <v>25</v>
      </c>
      <c r="D6" s="84"/>
      <c r="E6" s="85" t="s">
        <v>22</v>
      </c>
      <c r="F6" s="86" t="s">
        <v>53</v>
      </c>
      <c r="G6" s="87" t="s">
        <v>23</v>
      </c>
      <c r="H6" s="88" t="s">
        <v>24</v>
      </c>
      <c r="I6" s="168" t="s">
        <v>13</v>
      </c>
      <c r="J6" s="88" t="s">
        <v>59</v>
      </c>
      <c r="K6" s="171" t="s">
        <v>60</v>
      </c>
      <c r="L6" s="69"/>
      <c r="M6" s="170"/>
    </row>
    <row r="7" spans="1:14" ht="6.75" customHeight="1">
      <c r="B7" s="90"/>
      <c r="C7" s="91"/>
      <c r="D7" s="92"/>
      <c r="E7" s="93"/>
      <c r="F7" s="94"/>
      <c r="G7" s="95"/>
      <c r="H7" s="96"/>
      <c r="I7" s="97"/>
      <c r="J7" s="97"/>
      <c r="K7" s="169"/>
      <c r="L7" s="69"/>
    </row>
    <row r="8" spans="1:14">
      <c r="E8" s="69"/>
      <c r="F8" s="69"/>
      <c r="G8" s="69"/>
      <c r="H8" s="69"/>
      <c r="I8" s="69"/>
      <c r="J8" s="69"/>
      <c r="K8" s="69"/>
      <c r="L8" s="69"/>
      <c r="M8" s="69"/>
      <c r="N8" s="69"/>
    </row>
    <row r="9" spans="1:14">
      <c r="E9" s="69"/>
      <c r="F9" s="69"/>
      <c r="G9" s="69"/>
      <c r="H9" s="69"/>
      <c r="I9" s="69"/>
      <c r="J9" s="69"/>
      <c r="K9" s="69"/>
      <c r="L9" s="69"/>
      <c r="M9" s="69"/>
      <c r="N9" s="69"/>
    </row>
    <row r="10" spans="1:14">
      <c r="E10" s="69"/>
      <c r="F10" s="69"/>
      <c r="G10" s="69"/>
      <c r="H10" s="69"/>
      <c r="I10" s="69"/>
      <c r="J10" s="69"/>
      <c r="K10" s="69"/>
      <c r="L10" s="69"/>
      <c r="M10" s="69"/>
      <c r="N10" s="69"/>
    </row>
    <row r="11" spans="1:14">
      <c r="E11" s="69"/>
      <c r="F11" s="69"/>
      <c r="G11" s="69"/>
      <c r="H11" s="69"/>
      <c r="I11" s="69"/>
      <c r="J11" s="69"/>
      <c r="K11" s="69"/>
      <c r="L11" s="69"/>
      <c r="M11" s="69"/>
      <c r="N11" s="69"/>
    </row>
    <row r="12" spans="1:14">
      <c r="E12" s="69"/>
      <c r="F12" s="69"/>
      <c r="G12" s="69"/>
      <c r="H12" s="69"/>
      <c r="I12" s="69"/>
      <c r="J12" s="69"/>
      <c r="K12" s="69"/>
      <c r="L12" s="69"/>
      <c r="M12" s="69"/>
      <c r="N12" s="69"/>
    </row>
    <row r="13" spans="1:14">
      <c r="E13" s="69"/>
      <c r="F13" s="69"/>
      <c r="G13" s="69"/>
      <c r="H13" s="69"/>
      <c r="I13" s="69"/>
      <c r="J13" s="69"/>
      <c r="K13" s="69"/>
      <c r="L13" s="69"/>
      <c r="M13" s="69"/>
      <c r="N13" s="69"/>
    </row>
    <row r="14" spans="1:14">
      <c r="E14" s="69"/>
      <c r="F14" s="69"/>
      <c r="G14" s="69"/>
      <c r="H14" s="69"/>
      <c r="I14" s="69"/>
      <c r="J14" s="69"/>
      <c r="K14" s="69"/>
      <c r="L14" s="69"/>
      <c r="M14" s="69"/>
      <c r="N14" s="69"/>
    </row>
    <row r="15" spans="1:14">
      <c r="E15" s="69"/>
      <c r="F15" s="69"/>
      <c r="G15" s="69"/>
      <c r="H15" s="69"/>
      <c r="I15" s="69"/>
      <c r="J15" s="69"/>
      <c r="K15" s="69"/>
      <c r="L15" s="69"/>
      <c r="M15" s="69"/>
      <c r="N15" s="69"/>
    </row>
    <row r="16" spans="1:14">
      <c r="E16" s="69"/>
      <c r="F16" s="69"/>
      <c r="G16" s="69"/>
      <c r="H16" s="69"/>
      <c r="I16" s="69"/>
      <c r="J16" s="69"/>
      <c r="K16" s="69"/>
      <c r="L16" s="69"/>
      <c r="M16" s="69"/>
      <c r="N16" s="69"/>
    </row>
    <row r="17" spans="5:14">
      <c r="E17" s="69"/>
      <c r="F17" s="69"/>
      <c r="G17" s="69"/>
      <c r="H17" s="69"/>
      <c r="I17" s="69"/>
      <c r="J17" s="69"/>
      <c r="K17" s="69"/>
      <c r="L17" s="69"/>
      <c r="M17" s="69"/>
      <c r="N17" s="69"/>
    </row>
    <row r="18" spans="5:14">
      <c r="E18" s="69"/>
      <c r="F18" s="69"/>
      <c r="G18" s="69"/>
      <c r="H18" s="69"/>
      <c r="I18" s="69"/>
      <c r="J18" s="69"/>
      <c r="K18" s="69"/>
      <c r="L18" s="69"/>
      <c r="M18" s="69"/>
      <c r="N18" s="69"/>
    </row>
    <row r="19" spans="5:14">
      <c r="E19" s="69"/>
      <c r="F19" s="69"/>
      <c r="G19" s="69"/>
      <c r="H19" s="69"/>
      <c r="I19" s="69"/>
      <c r="J19" s="69"/>
      <c r="K19" s="69"/>
      <c r="L19" s="69"/>
      <c r="M19" s="69"/>
      <c r="N19" s="69"/>
    </row>
    <row r="20" spans="5:14">
      <c r="E20" s="69"/>
      <c r="F20" s="69"/>
      <c r="G20" s="69"/>
      <c r="H20" s="69"/>
      <c r="I20" s="69"/>
      <c r="J20" s="69"/>
      <c r="K20" s="69"/>
      <c r="L20" s="69"/>
      <c r="M20" s="69"/>
      <c r="N20" s="69"/>
    </row>
    <row r="21" spans="5:14">
      <c r="E21" s="69"/>
      <c r="F21" s="69"/>
      <c r="G21" s="69"/>
      <c r="H21" s="69"/>
      <c r="I21" s="69"/>
      <c r="J21" s="69"/>
      <c r="K21" s="69"/>
      <c r="L21" s="69"/>
      <c r="M21" s="69"/>
      <c r="N21" s="69"/>
    </row>
    <row r="22" spans="5:14">
      <c r="E22" s="69"/>
      <c r="F22" s="69"/>
      <c r="G22" s="69"/>
      <c r="H22" s="69"/>
      <c r="I22" s="69"/>
      <c r="J22" s="69"/>
      <c r="K22" s="69"/>
      <c r="L22" s="69"/>
      <c r="M22" s="69"/>
      <c r="N22" s="69"/>
    </row>
    <row r="23" spans="5:14">
      <c r="E23" s="69"/>
      <c r="F23" s="69"/>
      <c r="G23" s="69"/>
      <c r="H23" s="69"/>
      <c r="I23" s="69"/>
      <c r="J23" s="69"/>
      <c r="K23" s="69"/>
      <c r="L23" s="69"/>
      <c r="M23" s="69"/>
      <c r="N23" s="69"/>
    </row>
    <row r="24" spans="5:14">
      <c r="E24" s="69"/>
      <c r="F24" s="69"/>
      <c r="G24" s="69"/>
      <c r="H24" s="69"/>
      <c r="I24" s="69"/>
      <c r="J24" s="69"/>
      <c r="K24" s="69"/>
      <c r="L24" s="69"/>
      <c r="M24" s="69"/>
      <c r="N24" s="69"/>
    </row>
    <row r="25" spans="5:14">
      <c r="E25" s="69"/>
      <c r="F25" s="69"/>
      <c r="G25" s="69"/>
      <c r="H25" s="69"/>
      <c r="I25" s="69"/>
      <c r="J25" s="69"/>
      <c r="K25" s="69"/>
      <c r="L25" s="69"/>
      <c r="M25" s="69"/>
      <c r="N25" s="69"/>
    </row>
    <row r="26" spans="5:14">
      <c r="E26" s="69"/>
      <c r="F26" s="69"/>
      <c r="G26" s="69"/>
      <c r="H26" s="69"/>
      <c r="I26" s="69"/>
      <c r="J26" s="69"/>
      <c r="K26" s="69"/>
      <c r="L26" s="69"/>
      <c r="M26" s="69"/>
      <c r="N26" s="69"/>
    </row>
    <row r="27" spans="5:14">
      <c r="E27" s="69"/>
      <c r="F27" s="69"/>
      <c r="G27" s="69"/>
      <c r="H27" s="69"/>
      <c r="I27" s="69"/>
      <c r="J27" s="69"/>
      <c r="K27" s="69"/>
      <c r="L27" s="69"/>
      <c r="M27" s="69"/>
      <c r="N27" s="69"/>
    </row>
    <row r="28" spans="5:14">
      <c r="E28" s="69"/>
      <c r="F28" s="69"/>
      <c r="G28" s="69"/>
      <c r="H28" s="69"/>
      <c r="I28" s="69"/>
      <c r="J28" s="69"/>
      <c r="K28" s="69"/>
      <c r="L28" s="69"/>
      <c r="M28" s="69"/>
      <c r="N28" s="69"/>
    </row>
    <row r="29" spans="5:14">
      <c r="E29" s="69"/>
      <c r="F29" s="69"/>
      <c r="G29" s="69"/>
      <c r="H29" s="69"/>
      <c r="I29" s="69"/>
      <c r="J29" s="69"/>
      <c r="K29" s="69"/>
      <c r="L29" s="69"/>
      <c r="M29" s="69"/>
      <c r="N29" s="69"/>
    </row>
    <row r="30" spans="5:14">
      <c r="E30" s="69"/>
      <c r="F30" s="69"/>
      <c r="G30" s="69"/>
      <c r="H30" s="69"/>
      <c r="I30" s="69"/>
      <c r="J30" s="69"/>
      <c r="K30" s="69"/>
      <c r="L30" s="69"/>
      <c r="M30" s="69"/>
      <c r="N30" s="69"/>
    </row>
    <row r="31" spans="5:14">
      <c r="E31" s="69"/>
      <c r="F31" s="69"/>
      <c r="G31" s="69"/>
      <c r="H31" s="69"/>
      <c r="I31" s="69"/>
      <c r="J31" s="69"/>
      <c r="K31" s="69"/>
      <c r="L31" s="69"/>
      <c r="M31" s="69"/>
      <c r="N31" s="69"/>
    </row>
    <row r="32" spans="5:14">
      <c r="E32" s="69"/>
      <c r="F32" s="69"/>
      <c r="G32" s="69"/>
      <c r="H32" s="69"/>
      <c r="I32" s="69"/>
      <c r="J32" s="69"/>
      <c r="K32" s="69"/>
      <c r="L32" s="69"/>
      <c r="M32" s="69"/>
      <c r="N32" s="69"/>
    </row>
    <row r="33" spans="5:14">
      <c r="E33" s="69"/>
      <c r="F33" s="69"/>
      <c r="G33" s="69"/>
      <c r="H33" s="69"/>
      <c r="I33" s="69"/>
      <c r="J33" s="69"/>
      <c r="K33" s="69"/>
      <c r="L33" s="69"/>
      <c r="M33" s="69"/>
      <c r="N33" s="69"/>
    </row>
    <row r="34" spans="5:14">
      <c r="E34" s="69"/>
      <c r="F34" s="69"/>
      <c r="G34" s="69"/>
      <c r="H34" s="69"/>
      <c r="I34" s="69"/>
      <c r="J34" s="69"/>
      <c r="K34" s="69"/>
      <c r="L34" s="69"/>
      <c r="M34" s="69"/>
      <c r="N34" s="69"/>
    </row>
    <row r="35" spans="5:14">
      <c r="E35" s="69"/>
      <c r="F35" s="69"/>
      <c r="G35" s="69"/>
      <c r="H35" s="69"/>
      <c r="I35" s="69"/>
      <c r="J35" s="69"/>
      <c r="K35" s="69"/>
      <c r="L35" s="69"/>
      <c r="M35" s="69"/>
      <c r="N35" s="69"/>
    </row>
    <row r="36" spans="5:14">
      <c r="E36" s="69"/>
      <c r="F36" s="69"/>
      <c r="G36" s="69"/>
      <c r="H36" s="69"/>
      <c r="I36" s="69"/>
      <c r="J36" s="69"/>
      <c r="K36" s="69"/>
      <c r="L36" s="69"/>
      <c r="M36" s="69"/>
      <c r="N36" s="69"/>
    </row>
    <row r="37" spans="5:14">
      <c r="E37" s="69"/>
      <c r="F37" s="69"/>
      <c r="G37" s="69"/>
      <c r="H37" s="69"/>
      <c r="I37" s="69"/>
      <c r="J37" s="69"/>
      <c r="K37" s="69"/>
      <c r="L37" s="69"/>
      <c r="M37" s="69"/>
      <c r="N37" s="69"/>
    </row>
    <row r="38" spans="5:14">
      <c r="E38" s="69"/>
      <c r="F38" s="69"/>
      <c r="G38" s="69"/>
      <c r="H38" s="69"/>
      <c r="I38" s="69"/>
      <c r="J38" s="69"/>
      <c r="K38" s="69"/>
      <c r="L38" s="69"/>
      <c r="M38" s="69"/>
      <c r="N38" s="69"/>
    </row>
    <row r="39" spans="5:14">
      <c r="E39" s="69"/>
      <c r="F39" s="69"/>
      <c r="G39" s="69"/>
      <c r="H39" s="69"/>
      <c r="I39" s="69"/>
      <c r="J39" s="69"/>
      <c r="K39" s="69"/>
      <c r="L39" s="69"/>
      <c r="M39" s="69"/>
      <c r="N39" s="69"/>
    </row>
    <row r="40" spans="5:14">
      <c r="E40" s="69"/>
      <c r="F40" s="69"/>
      <c r="G40" s="69"/>
      <c r="H40" s="69"/>
      <c r="I40" s="69"/>
      <c r="J40" s="69"/>
      <c r="K40" s="69"/>
      <c r="L40" s="69"/>
      <c r="M40" s="69"/>
      <c r="N40" s="69"/>
    </row>
    <row r="41" spans="5:14">
      <c r="E41" s="69"/>
      <c r="F41" s="69"/>
      <c r="G41" s="69"/>
      <c r="H41" s="69"/>
      <c r="I41" s="69"/>
      <c r="J41" s="69"/>
      <c r="K41" s="69"/>
      <c r="L41" s="69"/>
      <c r="M41" s="69"/>
      <c r="N41" s="69"/>
    </row>
    <row r="42" spans="5:14">
      <c r="E42" s="69"/>
      <c r="F42" s="69"/>
      <c r="G42" s="69"/>
      <c r="H42" s="69"/>
      <c r="I42" s="69"/>
      <c r="J42" s="69"/>
      <c r="K42" s="69"/>
      <c r="L42" s="69"/>
      <c r="M42" s="69"/>
      <c r="N42" s="69"/>
    </row>
    <row r="43" spans="5:14">
      <c r="E43" s="69"/>
      <c r="F43" s="69"/>
      <c r="G43" s="69"/>
      <c r="H43" s="69"/>
      <c r="I43" s="69"/>
      <c r="J43" s="69"/>
      <c r="K43" s="69"/>
      <c r="L43" s="69"/>
      <c r="M43" s="69"/>
      <c r="N43" s="69"/>
    </row>
    <row r="44" spans="5:14">
      <c r="E44" s="69"/>
      <c r="F44" s="69"/>
      <c r="G44" s="69"/>
      <c r="H44" s="69"/>
      <c r="I44" s="69"/>
      <c r="J44" s="69"/>
      <c r="K44" s="69"/>
      <c r="L44" s="69"/>
      <c r="M44" s="69"/>
      <c r="N44" s="69"/>
    </row>
    <row r="45" spans="5:14">
      <c r="E45" s="69"/>
      <c r="F45" s="69"/>
      <c r="G45" s="69"/>
      <c r="H45" s="69"/>
      <c r="I45" s="69"/>
      <c r="J45" s="69"/>
      <c r="K45" s="69"/>
      <c r="L45" s="69"/>
      <c r="M45" s="69"/>
      <c r="N45" s="69"/>
    </row>
    <row r="46" spans="5:14">
      <c r="E46" s="69"/>
      <c r="F46" s="69"/>
      <c r="G46" s="69"/>
      <c r="H46" s="69"/>
      <c r="I46" s="69"/>
      <c r="J46" s="69"/>
      <c r="K46" s="69"/>
      <c r="L46" s="69"/>
      <c r="M46" s="69"/>
      <c r="N46" s="69"/>
    </row>
    <row r="47" spans="5:14">
      <c r="E47" s="69"/>
      <c r="F47" s="69"/>
      <c r="G47" s="69"/>
      <c r="H47" s="69"/>
      <c r="I47" s="69"/>
      <c r="J47" s="69"/>
      <c r="K47" s="69"/>
      <c r="L47" s="69"/>
      <c r="M47" s="69"/>
      <c r="N47" s="69"/>
    </row>
    <row r="48" spans="5:14">
      <c r="E48" s="69"/>
      <c r="F48" s="69"/>
      <c r="G48" s="69"/>
      <c r="H48" s="69"/>
      <c r="I48" s="69"/>
      <c r="J48" s="69"/>
      <c r="K48" s="69"/>
      <c r="L48" s="69"/>
      <c r="M48" s="69"/>
      <c r="N48" s="69"/>
    </row>
    <row r="49" spans="3:14">
      <c r="E49" s="69"/>
      <c r="F49" s="69"/>
      <c r="G49" s="69"/>
      <c r="H49" s="69"/>
      <c r="I49" s="69"/>
      <c r="J49" s="69"/>
      <c r="K49" s="69"/>
      <c r="L49" s="69"/>
      <c r="M49" s="69"/>
      <c r="N49" s="69"/>
    </row>
    <row r="50" spans="3:14">
      <c r="E50" s="69"/>
      <c r="F50" s="69"/>
      <c r="G50" s="69"/>
      <c r="H50" s="69"/>
      <c r="I50" s="69"/>
      <c r="J50" s="69"/>
      <c r="K50" s="69"/>
      <c r="L50" s="69"/>
      <c r="M50" s="69"/>
      <c r="N50" s="69"/>
    </row>
    <row r="51" spans="3:14">
      <c r="C51" s="148"/>
      <c r="D51" s="68"/>
      <c r="E51" s="120"/>
      <c r="F51" s="98"/>
      <c r="G51" s="98"/>
      <c r="H51" s="69"/>
      <c r="I51" s="89"/>
      <c r="J51" s="69"/>
      <c r="K51" s="148"/>
      <c r="N51" s="69"/>
    </row>
    <row r="52" spans="3:14">
      <c r="C52" s="148"/>
      <c r="D52" s="68"/>
      <c r="E52" s="120"/>
      <c r="F52" s="98"/>
      <c r="G52" s="98"/>
      <c r="H52" s="69"/>
      <c r="I52" s="89"/>
      <c r="J52" s="69"/>
      <c r="K52" s="148"/>
      <c r="N52" s="69"/>
    </row>
    <row r="53" spans="3:14">
      <c r="C53" s="148"/>
      <c r="D53" s="68"/>
      <c r="E53" s="120"/>
      <c r="F53" s="98"/>
      <c r="G53" s="98"/>
      <c r="H53" s="69"/>
      <c r="I53" s="89"/>
      <c r="J53" s="69"/>
      <c r="K53" s="148"/>
      <c r="N53" s="69"/>
    </row>
    <row r="54" spans="3:14">
      <c r="C54" s="148"/>
      <c r="D54" s="68"/>
      <c r="E54" s="120"/>
      <c r="F54" s="98"/>
      <c r="G54" s="98"/>
      <c r="H54" s="69"/>
      <c r="I54" s="89"/>
      <c r="J54" s="69"/>
      <c r="K54" s="148"/>
      <c r="N54" s="69"/>
    </row>
    <row r="55" spans="3:14">
      <c r="C55" s="148"/>
      <c r="D55" s="68"/>
      <c r="E55" s="120"/>
      <c r="F55" s="98"/>
      <c r="G55" s="98"/>
      <c r="H55" s="69"/>
      <c r="I55" s="89"/>
      <c r="J55" s="69"/>
      <c r="K55" s="148"/>
      <c r="N55" s="69"/>
    </row>
    <row r="56" spans="3:14">
      <c r="C56" s="148"/>
      <c r="D56" s="68"/>
      <c r="E56" s="120"/>
      <c r="F56" s="98"/>
      <c r="G56" s="98"/>
      <c r="H56" s="69"/>
      <c r="I56" s="89"/>
      <c r="J56" s="69"/>
      <c r="K56" s="148"/>
      <c r="N56" s="69"/>
    </row>
    <row r="57" spans="3:14">
      <c r="C57" s="148"/>
      <c r="D57" s="68"/>
      <c r="E57" s="120"/>
      <c r="F57" s="98"/>
      <c r="G57" s="98"/>
      <c r="H57" s="69"/>
      <c r="I57" s="89"/>
      <c r="J57" s="69"/>
      <c r="K57" s="148"/>
      <c r="N57" s="69"/>
    </row>
    <row r="58" spans="3:14">
      <c r="C58" s="148"/>
      <c r="D58" s="68"/>
      <c r="E58" s="120"/>
      <c r="F58" s="98"/>
      <c r="G58" s="98"/>
      <c r="H58" s="69"/>
      <c r="I58" s="89"/>
      <c r="J58" s="69"/>
      <c r="K58" s="148"/>
      <c r="N58" s="69"/>
    </row>
    <row r="59" spans="3:14">
      <c r="C59" s="148"/>
      <c r="D59" s="68"/>
      <c r="E59" s="120"/>
      <c r="F59" s="98"/>
      <c r="G59" s="98"/>
      <c r="H59" s="69"/>
      <c r="I59" s="89"/>
      <c r="J59" s="69"/>
      <c r="K59" s="148"/>
      <c r="N59" s="69"/>
    </row>
    <row r="60" spans="3:14">
      <c r="C60" s="148"/>
      <c r="D60" s="68"/>
      <c r="E60" s="120"/>
      <c r="F60" s="98"/>
      <c r="G60" s="98"/>
      <c r="H60" s="69"/>
      <c r="I60" s="89"/>
      <c r="J60" s="69"/>
      <c r="K60" s="148"/>
      <c r="N60" s="69"/>
    </row>
    <row r="61" spans="3:14">
      <c r="C61" s="148"/>
      <c r="D61" s="68"/>
      <c r="E61" s="120"/>
      <c r="F61" s="98"/>
      <c r="G61" s="98"/>
      <c r="H61" s="69"/>
      <c r="I61" s="89"/>
      <c r="J61" s="69"/>
      <c r="K61" s="148"/>
      <c r="N61" s="69"/>
    </row>
    <row r="62" spans="3:14">
      <c r="C62" s="148"/>
      <c r="D62" s="68"/>
      <c r="E62" s="120"/>
      <c r="F62" s="98"/>
      <c r="G62" s="98"/>
      <c r="H62" s="69"/>
      <c r="I62" s="89"/>
      <c r="J62" s="69"/>
      <c r="K62" s="148"/>
      <c r="N62" s="69"/>
    </row>
    <row r="63" spans="3:14">
      <c r="C63" s="148"/>
      <c r="D63" s="68"/>
      <c r="E63" s="120"/>
      <c r="F63" s="98"/>
      <c r="G63" s="98"/>
      <c r="H63" s="69"/>
      <c r="I63" s="89"/>
      <c r="J63" s="69"/>
      <c r="K63" s="148"/>
      <c r="N63" s="69"/>
    </row>
    <row r="64" spans="3:14">
      <c r="C64" s="148"/>
      <c r="D64" s="68"/>
      <c r="E64" s="120"/>
      <c r="F64" s="98"/>
      <c r="G64" s="98"/>
      <c r="H64" s="69"/>
      <c r="I64" s="89"/>
      <c r="J64" s="69"/>
      <c r="K64" s="148"/>
      <c r="N64" s="69"/>
    </row>
    <row r="65" spans="3:14">
      <c r="C65" s="148"/>
      <c r="D65" s="68"/>
      <c r="E65" s="120"/>
      <c r="F65" s="98"/>
      <c r="G65" s="98"/>
      <c r="H65" s="69"/>
      <c r="I65" s="89"/>
      <c r="J65" s="69"/>
      <c r="K65" s="148"/>
      <c r="N65" s="69"/>
    </row>
    <row r="66" spans="3:14">
      <c r="C66" s="148"/>
      <c r="D66" s="68"/>
      <c r="E66" s="120"/>
      <c r="F66" s="98"/>
      <c r="G66" s="98"/>
      <c r="H66" s="69"/>
      <c r="I66" s="89"/>
      <c r="J66" s="69"/>
      <c r="K66" s="148"/>
      <c r="N66" s="69"/>
    </row>
    <row r="67" spans="3:14">
      <c r="C67" s="148"/>
      <c r="D67" s="68"/>
      <c r="E67" s="120"/>
      <c r="F67" s="98"/>
      <c r="G67" s="98"/>
      <c r="H67" s="69"/>
      <c r="I67" s="89"/>
      <c r="J67" s="69"/>
      <c r="K67" s="148"/>
      <c r="N67" s="69"/>
    </row>
    <row r="68" spans="3:14">
      <c r="C68" s="148"/>
      <c r="D68" s="68"/>
      <c r="E68" s="120"/>
      <c r="F68" s="98"/>
      <c r="G68" s="98"/>
      <c r="H68" s="69"/>
      <c r="I68" s="89"/>
      <c r="J68" s="69"/>
      <c r="K68" s="148"/>
      <c r="N68" s="69"/>
    </row>
    <row r="69" spans="3:14">
      <c r="C69" s="148"/>
      <c r="D69" s="68"/>
      <c r="E69" s="120"/>
      <c r="F69" s="98"/>
      <c r="G69" s="98"/>
      <c r="H69" s="69"/>
      <c r="I69" s="89"/>
      <c r="J69" s="69"/>
      <c r="K69" s="148"/>
      <c r="N69" s="69"/>
    </row>
    <row r="70" spans="3:14">
      <c r="C70" s="148"/>
      <c r="D70" s="68"/>
      <c r="E70" s="120"/>
      <c r="F70" s="98"/>
      <c r="G70" s="98"/>
      <c r="H70" s="69"/>
      <c r="I70" s="89"/>
      <c r="J70" s="69"/>
      <c r="K70" s="148"/>
      <c r="N70" s="69"/>
    </row>
    <row r="71" spans="3:14">
      <c r="C71" s="148"/>
      <c r="D71" s="68"/>
      <c r="E71" s="120"/>
      <c r="F71" s="98"/>
      <c r="G71" s="98"/>
      <c r="H71" s="69"/>
      <c r="I71" s="89"/>
      <c r="J71" s="69"/>
      <c r="K71" s="148"/>
      <c r="N71" s="69"/>
    </row>
    <row r="72" spans="3:14">
      <c r="C72" s="148"/>
      <c r="D72" s="68"/>
      <c r="E72" s="120"/>
      <c r="F72" s="98"/>
      <c r="G72" s="98"/>
      <c r="H72" s="69"/>
      <c r="I72" s="89"/>
      <c r="J72" s="69"/>
      <c r="K72" s="148"/>
      <c r="N72" s="69"/>
    </row>
    <row r="73" spans="3:14">
      <c r="C73" s="148"/>
      <c r="D73" s="68"/>
      <c r="E73" s="120"/>
      <c r="F73" s="98"/>
      <c r="G73" s="98"/>
      <c r="H73" s="69"/>
      <c r="I73" s="89"/>
      <c r="J73" s="69"/>
      <c r="K73" s="148"/>
      <c r="N73" s="69"/>
    </row>
    <row r="74" spans="3:14">
      <c r="C74" s="148"/>
      <c r="D74" s="68"/>
      <c r="E74" s="120"/>
      <c r="F74" s="98"/>
      <c r="G74" s="98"/>
      <c r="H74" s="69"/>
      <c r="I74" s="89"/>
      <c r="J74" s="69"/>
      <c r="K74" s="148"/>
      <c r="N74" s="69"/>
    </row>
    <row r="75" spans="3:14">
      <c r="C75" s="148"/>
      <c r="D75" s="68"/>
      <c r="E75" s="120"/>
      <c r="F75" s="98"/>
      <c r="G75" s="98"/>
      <c r="H75" s="69"/>
      <c r="I75" s="89"/>
      <c r="J75" s="69"/>
      <c r="K75" s="148"/>
      <c r="N75" s="69"/>
    </row>
    <row r="76" spans="3:14">
      <c r="C76" s="148"/>
      <c r="D76" s="68"/>
      <c r="E76" s="120"/>
      <c r="F76" s="98"/>
      <c r="G76" s="98"/>
      <c r="H76" s="69"/>
      <c r="I76" s="89"/>
      <c r="J76" s="69"/>
      <c r="K76" s="148"/>
      <c r="N76" s="69"/>
    </row>
    <row r="77" spans="3:14">
      <c r="C77" s="148"/>
      <c r="D77" s="68"/>
      <c r="E77" s="120"/>
      <c r="F77" s="98"/>
      <c r="G77" s="98"/>
      <c r="H77" s="69"/>
      <c r="I77" s="89"/>
      <c r="J77" s="69"/>
      <c r="K77" s="148"/>
      <c r="N77" s="69"/>
    </row>
    <row r="78" spans="3:14">
      <c r="C78" s="148"/>
      <c r="D78" s="68"/>
      <c r="E78" s="120"/>
      <c r="F78" s="98"/>
      <c r="G78" s="98"/>
      <c r="H78" s="69"/>
      <c r="I78" s="89"/>
      <c r="J78" s="69"/>
      <c r="K78" s="148"/>
      <c r="N78" s="69"/>
    </row>
    <row r="79" spans="3:14">
      <c r="C79" s="148"/>
      <c r="D79" s="68"/>
      <c r="E79" s="120"/>
      <c r="F79" s="98"/>
      <c r="G79" s="98"/>
      <c r="H79" s="69"/>
      <c r="I79" s="89"/>
      <c r="J79" s="69"/>
      <c r="K79" s="148"/>
      <c r="N79" s="69"/>
    </row>
    <row r="80" spans="3:14">
      <c r="C80" s="148"/>
      <c r="D80" s="68"/>
      <c r="E80" s="120"/>
      <c r="F80" s="98"/>
      <c r="G80" s="98"/>
      <c r="H80" s="69"/>
      <c r="I80" s="89"/>
      <c r="J80" s="69"/>
      <c r="K80" s="148"/>
      <c r="N80" s="69"/>
    </row>
    <row r="81" spans="3:14">
      <c r="C81" s="148"/>
      <c r="D81" s="68"/>
      <c r="E81" s="120"/>
      <c r="F81" s="98"/>
      <c r="G81" s="98"/>
      <c r="H81" s="69"/>
      <c r="I81" s="89"/>
      <c r="J81" s="69"/>
      <c r="K81" s="148"/>
      <c r="N81" s="69"/>
    </row>
    <row r="82" spans="3:14">
      <c r="C82" s="148"/>
      <c r="D82" s="68"/>
      <c r="E82" s="120"/>
      <c r="F82" s="98"/>
      <c r="G82" s="98"/>
      <c r="H82" s="69"/>
      <c r="I82" s="89"/>
      <c r="J82" s="69"/>
      <c r="K82" s="148"/>
      <c r="N82" s="69"/>
    </row>
    <row r="83" spans="3:14">
      <c r="C83" s="148"/>
      <c r="D83" s="68"/>
      <c r="E83" s="120"/>
      <c r="F83" s="98"/>
      <c r="G83" s="98"/>
      <c r="H83" s="69"/>
      <c r="I83" s="89"/>
      <c r="J83" s="69"/>
      <c r="K83" s="148"/>
      <c r="N83" s="69"/>
    </row>
    <row r="84" spans="3:14">
      <c r="C84" s="148"/>
      <c r="D84" s="68"/>
      <c r="E84" s="120"/>
      <c r="F84" s="98"/>
      <c r="G84" s="98"/>
      <c r="H84" s="69"/>
      <c r="I84" s="89"/>
      <c r="J84" s="69"/>
      <c r="K84" s="148"/>
      <c r="N84" s="69"/>
    </row>
    <row r="85" spans="3:14">
      <c r="C85" s="148"/>
      <c r="D85" s="68"/>
      <c r="E85" s="120"/>
      <c r="F85" s="98"/>
      <c r="G85" s="98"/>
      <c r="H85" s="69"/>
      <c r="I85" s="89"/>
      <c r="J85" s="69"/>
      <c r="K85" s="148"/>
      <c r="N85" s="69"/>
    </row>
    <row r="86" spans="3:14">
      <c r="C86" s="148"/>
      <c r="D86" s="68"/>
      <c r="E86" s="120"/>
      <c r="F86" s="98"/>
      <c r="G86" s="98"/>
      <c r="H86" s="69"/>
      <c r="I86" s="89"/>
      <c r="J86" s="69"/>
      <c r="K86" s="148"/>
      <c r="N86" s="69"/>
    </row>
    <row r="87" spans="3:14">
      <c r="C87" s="148"/>
      <c r="D87" s="68"/>
      <c r="E87" s="120"/>
      <c r="F87" s="98"/>
      <c r="G87" s="98"/>
      <c r="H87" s="69"/>
      <c r="I87" s="89"/>
      <c r="J87" s="69"/>
      <c r="K87" s="148"/>
      <c r="N87" s="69"/>
    </row>
    <row r="88" spans="3:14">
      <c r="C88" s="148"/>
      <c r="D88" s="68"/>
      <c r="E88" s="120"/>
      <c r="F88" s="98"/>
      <c r="G88" s="98"/>
      <c r="H88" s="69"/>
      <c r="I88" s="89"/>
      <c r="J88" s="69"/>
      <c r="K88" s="148"/>
      <c r="N88" s="69"/>
    </row>
    <row r="89" spans="3:14">
      <c r="C89" s="148"/>
      <c r="D89" s="68"/>
      <c r="E89" s="120"/>
      <c r="F89" s="98"/>
      <c r="G89" s="98"/>
      <c r="H89" s="69"/>
      <c r="I89" s="89"/>
      <c r="J89" s="69"/>
      <c r="K89" s="148"/>
      <c r="N89" s="69"/>
    </row>
    <row r="90" spans="3:14">
      <c r="C90" s="148"/>
      <c r="D90" s="68"/>
      <c r="E90" s="120"/>
      <c r="F90" s="98"/>
      <c r="G90" s="98"/>
      <c r="H90" s="69"/>
      <c r="I90" s="89"/>
      <c r="J90" s="69"/>
      <c r="K90" s="148"/>
      <c r="N90" s="69"/>
    </row>
    <row r="91" spans="3:14">
      <c r="C91" s="148"/>
      <c r="D91" s="68"/>
      <c r="E91" s="120"/>
      <c r="F91" s="98"/>
      <c r="G91" s="98"/>
      <c r="H91" s="69"/>
      <c r="I91" s="89"/>
      <c r="J91" s="69"/>
      <c r="K91" s="148"/>
      <c r="N91" s="69"/>
    </row>
    <row r="92" spans="3:14">
      <c r="C92" s="148"/>
      <c r="D92" s="68"/>
      <c r="E92" s="120"/>
      <c r="F92" s="98"/>
      <c r="G92" s="98"/>
      <c r="H92" s="69"/>
      <c r="I92" s="89"/>
      <c r="J92" s="69"/>
      <c r="K92" s="148"/>
      <c r="N92" s="69"/>
    </row>
    <row r="93" spans="3:14">
      <c r="C93" s="148"/>
      <c r="D93" s="68"/>
      <c r="E93" s="120"/>
      <c r="F93" s="98"/>
      <c r="G93" s="98"/>
      <c r="H93" s="69"/>
      <c r="I93" s="89"/>
      <c r="J93" s="69"/>
      <c r="K93" s="148"/>
      <c r="N93" s="69"/>
    </row>
    <row r="94" spans="3:14">
      <c r="C94" s="148"/>
      <c r="D94" s="68"/>
      <c r="E94" s="120"/>
      <c r="F94" s="98"/>
      <c r="G94" s="98"/>
      <c r="H94" s="69"/>
      <c r="I94" s="89"/>
      <c r="J94" s="69"/>
      <c r="K94" s="148"/>
      <c r="N94" s="69"/>
    </row>
    <row r="95" spans="3:14">
      <c r="C95" s="148"/>
      <c r="D95" s="68"/>
      <c r="E95" s="120"/>
      <c r="F95" s="98"/>
      <c r="G95" s="98"/>
      <c r="H95" s="69"/>
      <c r="I95" s="89"/>
      <c r="J95" s="69"/>
      <c r="K95" s="148"/>
      <c r="N95" s="69"/>
    </row>
    <row r="96" spans="3:14">
      <c r="C96" s="148"/>
      <c r="D96" s="68"/>
      <c r="E96" s="120"/>
      <c r="F96" s="98"/>
      <c r="G96" s="98"/>
      <c r="H96" s="69"/>
      <c r="I96" s="89"/>
      <c r="J96" s="69"/>
      <c r="K96" s="148"/>
      <c r="N96" s="69"/>
    </row>
    <row r="97" spans="3:14">
      <c r="C97" s="148"/>
      <c r="D97" s="68"/>
      <c r="E97" s="120"/>
      <c r="F97" s="98"/>
      <c r="G97" s="98"/>
      <c r="H97" s="69"/>
      <c r="I97" s="89"/>
      <c r="J97" s="69"/>
      <c r="K97" s="148"/>
      <c r="N97" s="69"/>
    </row>
    <row r="98" spans="3:14">
      <c r="C98" s="148"/>
      <c r="D98" s="68"/>
      <c r="E98" s="120"/>
      <c r="F98" s="98"/>
      <c r="G98" s="98"/>
      <c r="H98" s="69"/>
      <c r="I98" s="89"/>
      <c r="J98" s="69"/>
      <c r="K98" s="148"/>
      <c r="N98" s="69"/>
    </row>
    <row r="99" spans="3:14">
      <c r="C99" s="148"/>
      <c r="D99" s="68"/>
      <c r="E99" s="120"/>
      <c r="F99" s="98"/>
      <c r="G99" s="98"/>
      <c r="H99" s="69"/>
      <c r="I99" s="89"/>
      <c r="J99" s="69"/>
      <c r="K99" s="148"/>
      <c r="N99" s="69"/>
    </row>
    <row r="100" spans="3:14">
      <c r="C100" s="148"/>
      <c r="D100" s="68"/>
      <c r="E100" s="120"/>
      <c r="F100" s="98"/>
      <c r="G100" s="98"/>
      <c r="H100" s="69"/>
      <c r="I100" s="89"/>
      <c r="J100" s="69"/>
      <c r="K100" s="148"/>
      <c r="N100" s="69"/>
    </row>
    <row r="101" spans="3:14">
      <c r="C101" s="148"/>
      <c r="E101" s="120"/>
      <c r="F101" s="98"/>
      <c r="G101" s="98"/>
      <c r="H101" s="69"/>
      <c r="I101" s="89"/>
      <c r="J101" s="69"/>
      <c r="K101" s="148"/>
      <c r="L101" s="69"/>
      <c r="N101" s="69"/>
    </row>
    <row r="102" spans="3:14">
      <c r="C102" s="148"/>
      <c r="E102" s="120"/>
      <c r="F102" s="98"/>
      <c r="G102" s="98"/>
      <c r="H102" s="69"/>
      <c r="I102" s="89"/>
      <c r="J102" s="69"/>
      <c r="K102" s="148"/>
      <c r="L102" s="69"/>
      <c r="N102" s="69"/>
    </row>
    <row r="103" spans="3:14">
      <c r="C103" s="148"/>
      <c r="E103" s="120"/>
      <c r="F103" s="98"/>
      <c r="G103" s="98"/>
      <c r="H103" s="69"/>
      <c r="I103" s="89"/>
      <c r="J103" s="69"/>
      <c r="K103" s="148"/>
      <c r="L103" s="69"/>
      <c r="N103" s="69"/>
    </row>
    <row r="104" spans="3:14">
      <c r="C104" s="148"/>
      <c r="E104" s="120"/>
      <c r="F104" s="98"/>
      <c r="G104" s="98"/>
      <c r="H104" s="69"/>
      <c r="I104" s="89"/>
      <c r="J104" s="69"/>
      <c r="K104" s="148"/>
      <c r="L104" s="69"/>
      <c r="N104" s="69"/>
    </row>
    <row r="105" spans="3:14">
      <c r="C105" s="148"/>
      <c r="E105" s="120"/>
      <c r="F105" s="98"/>
      <c r="G105" s="98"/>
      <c r="H105" s="69"/>
      <c r="I105" s="89"/>
      <c r="J105" s="69"/>
      <c r="K105" s="148"/>
      <c r="L105" s="69"/>
      <c r="N105" s="69"/>
    </row>
    <row r="106" spans="3:14">
      <c r="C106" s="148"/>
      <c r="E106" s="120"/>
      <c r="F106" s="98"/>
      <c r="G106" s="98"/>
      <c r="H106" s="69"/>
      <c r="I106" s="89"/>
      <c r="J106" s="69"/>
      <c r="K106" s="148"/>
      <c r="L106" s="69"/>
      <c r="N106" s="69"/>
    </row>
    <row r="107" spans="3:14">
      <c r="C107" s="148"/>
      <c r="E107" s="120"/>
      <c r="F107" s="98"/>
      <c r="G107" s="98"/>
      <c r="H107" s="69"/>
      <c r="I107" s="89"/>
      <c r="J107" s="69"/>
      <c r="K107" s="148"/>
      <c r="L107" s="69"/>
      <c r="N107" s="69"/>
    </row>
    <row r="108" spans="3:14">
      <c r="C108" s="148"/>
      <c r="E108" s="120"/>
      <c r="F108" s="98"/>
      <c r="G108" s="98"/>
      <c r="H108" s="69"/>
      <c r="I108" s="89"/>
      <c r="J108" s="69"/>
      <c r="K108" s="148"/>
      <c r="L108" s="69"/>
      <c r="N108" s="69"/>
    </row>
    <row r="109" spans="3:14">
      <c r="C109" s="148"/>
      <c r="E109" s="120"/>
      <c r="F109" s="98"/>
      <c r="G109" s="98"/>
      <c r="H109" s="69"/>
      <c r="I109" s="89"/>
      <c r="J109" s="69"/>
      <c r="K109" s="148"/>
      <c r="L109" s="69"/>
      <c r="N109" s="69"/>
    </row>
    <row r="110" spans="3:14">
      <c r="C110" s="148"/>
      <c r="E110" s="120"/>
      <c r="F110" s="98"/>
      <c r="G110" s="98"/>
      <c r="H110" s="69"/>
      <c r="I110" s="89"/>
      <c r="J110" s="69"/>
      <c r="K110" s="148"/>
      <c r="L110" s="69"/>
      <c r="N110" s="69"/>
    </row>
    <row r="111" spans="3:14">
      <c r="C111" s="148"/>
      <c r="E111" s="120"/>
      <c r="F111" s="98"/>
      <c r="G111" s="98"/>
      <c r="H111" s="69"/>
      <c r="I111" s="89"/>
      <c r="J111" s="69"/>
      <c r="K111" s="148"/>
      <c r="L111" s="69"/>
      <c r="N111" s="69"/>
    </row>
    <row r="112" spans="3:14">
      <c r="C112" s="148"/>
      <c r="E112" s="120"/>
      <c r="F112" s="98"/>
      <c r="G112" s="98"/>
      <c r="H112" s="69"/>
      <c r="I112" s="89"/>
      <c r="J112" s="69"/>
      <c r="K112" s="148"/>
      <c r="L112" s="69"/>
      <c r="N112" s="69"/>
    </row>
    <row r="113" spans="3:14">
      <c r="C113" s="148"/>
      <c r="E113" s="120"/>
      <c r="F113" s="98"/>
      <c r="G113" s="98"/>
      <c r="H113" s="69"/>
      <c r="I113" s="89"/>
      <c r="J113" s="69"/>
      <c r="K113" s="148"/>
      <c r="L113" s="69"/>
      <c r="N113" s="69"/>
    </row>
    <row r="114" spans="3:14">
      <c r="C114" s="148"/>
      <c r="E114" s="120"/>
      <c r="F114" s="98"/>
      <c r="G114" s="98"/>
      <c r="H114" s="69"/>
      <c r="I114" s="89"/>
      <c r="J114" s="69"/>
      <c r="K114" s="148"/>
      <c r="L114" s="69"/>
      <c r="N114" s="69"/>
    </row>
    <row r="115" spans="3:14">
      <c r="C115" s="148"/>
      <c r="E115" s="120"/>
      <c r="F115" s="98"/>
      <c r="G115" s="98"/>
      <c r="H115" s="69"/>
      <c r="I115" s="89"/>
      <c r="J115" s="69"/>
      <c r="K115" s="148"/>
      <c r="L115" s="69"/>
      <c r="N115" s="69"/>
    </row>
    <row r="116" spans="3:14">
      <c r="C116" s="148"/>
      <c r="E116" s="120"/>
      <c r="F116" s="98"/>
      <c r="G116" s="98"/>
      <c r="H116" s="69"/>
      <c r="I116" s="89"/>
      <c r="J116" s="69"/>
      <c r="K116" s="148"/>
      <c r="L116" s="69"/>
      <c r="N116" s="69"/>
    </row>
    <row r="117" spans="3:14">
      <c r="C117" s="148"/>
      <c r="E117" s="120"/>
      <c r="F117" s="98"/>
      <c r="G117" s="98"/>
      <c r="H117" s="69"/>
      <c r="I117" s="89"/>
      <c r="J117" s="69"/>
      <c r="K117" s="148"/>
      <c r="L117" s="69"/>
      <c r="N117" s="69"/>
    </row>
    <row r="118" spans="3:14">
      <c r="C118" s="148"/>
      <c r="E118" s="120"/>
      <c r="F118" s="98"/>
      <c r="G118" s="98"/>
      <c r="H118" s="69"/>
      <c r="I118" s="89"/>
      <c r="J118" s="69"/>
      <c r="K118" s="148"/>
      <c r="L118" s="69"/>
      <c r="N118" s="69"/>
    </row>
    <row r="119" spans="3:14">
      <c r="C119" s="148"/>
      <c r="E119" s="120"/>
      <c r="F119" s="98"/>
      <c r="G119" s="98"/>
      <c r="H119" s="69"/>
      <c r="I119" s="89"/>
      <c r="J119" s="69"/>
      <c r="K119" s="148"/>
      <c r="L119" s="69"/>
      <c r="N119" s="69"/>
    </row>
    <row r="120" spans="3:14">
      <c r="C120" s="148"/>
      <c r="E120" s="120"/>
      <c r="F120" s="98"/>
      <c r="G120" s="98"/>
      <c r="H120" s="69"/>
      <c r="I120" s="89"/>
      <c r="J120" s="69"/>
      <c r="K120" s="148"/>
      <c r="L120" s="69"/>
      <c r="N120" s="69"/>
    </row>
    <row r="121" spans="3:14">
      <c r="C121" s="148"/>
      <c r="E121" s="120"/>
      <c r="F121" s="98"/>
      <c r="G121" s="98"/>
      <c r="H121" s="69"/>
      <c r="I121" s="89"/>
      <c r="J121" s="69"/>
      <c r="K121" s="148"/>
      <c r="L121" s="69"/>
      <c r="N121" s="69"/>
    </row>
    <row r="122" spans="3:14">
      <c r="C122" s="148"/>
      <c r="E122" s="120"/>
      <c r="F122" s="98"/>
      <c r="G122" s="98"/>
      <c r="H122" s="69"/>
      <c r="I122" s="89"/>
      <c r="J122" s="69"/>
      <c r="K122" s="148"/>
      <c r="L122" s="69"/>
      <c r="N122" s="69"/>
    </row>
    <row r="123" spans="3:14">
      <c r="C123" s="148"/>
      <c r="E123" s="120"/>
      <c r="F123" s="98"/>
      <c r="G123" s="98"/>
      <c r="H123" s="69"/>
      <c r="I123" s="89"/>
      <c r="J123" s="69"/>
      <c r="K123" s="148"/>
      <c r="L123" s="69"/>
      <c r="N123" s="69"/>
    </row>
    <row r="124" spans="3:14">
      <c r="C124" s="148"/>
      <c r="E124" s="120"/>
      <c r="F124" s="98"/>
      <c r="G124" s="98"/>
      <c r="H124" s="69"/>
      <c r="I124" s="89"/>
      <c r="J124" s="69"/>
      <c r="K124" s="148"/>
      <c r="L124" s="69"/>
      <c r="N124" s="69"/>
    </row>
    <row r="125" spans="3:14">
      <c r="C125" s="148"/>
      <c r="E125" s="120"/>
      <c r="F125" s="98"/>
      <c r="G125" s="98"/>
      <c r="H125" s="69"/>
      <c r="I125" s="89"/>
      <c r="J125" s="69"/>
      <c r="K125" s="148"/>
      <c r="L125" s="69"/>
      <c r="N125" s="69"/>
    </row>
    <row r="126" spans="3:14">
      <c r="C126" s="148"/>
      <c r="E126" s="120"/>
      <c r="F126" s="98"/>
      <c r="G126" s="98"/>
      <c r="H126" s="69"/>
      <c r="I126" s="89"/>
      <c r="J126" s="69"/>
      <c r="K126" s="148"/>
      <c r="L126" s="69"/>
      <c r="N126" s="69"/>
    </row>
    <row r="127" spans="3:14">
      <c r="C127" s="148"/>
      <c r="E127" s="120"/>
      <c r="F127" s="98"/>
      <c r="G127" s="98"/>
      <c r="H127" s="69"/>
      <c r="I127" s="89"/>
      <c r="J127" s="69"/>
      <c r="K127" s="148"/>
      <c r="L127" s="69"/>
      <c r="N127" s="69"/>
    </row>
    <row r="128" spans="3:14">
      <c r="C128" s="148"/>
      <c r="E128" s="120"/>
      <c r="F128" s="98"/>
      <c r="G128" s="98"/>
      <c r="H128" s="69"/>
      <c r="I128" s="89"/>
      <c r="J128" s="69"/>
      <c r="K128" s="148"/>
      <c r="L128" s="69"/>
      <c r="N128" s="69"/>
    </row>
    <row r="129" spans="3:14">
      <c r="C129" s="148"/>
      <c r="E129" s="120"/>
      <c r="F129" s="98"/>
      <c r="G129" s="98"/>
      <c r="H129" s="69"/>
      <c r="I129" s="89"/>
      <c r="J129" s="69"/>
      <c r="K129" s="148"/>
      <c r="L129" s="69"/>
      <c r="N129" s="69"/>
    </row>
    <row r="130" spans="3:14">
      <c r="C130" s="148"/>
      <c r="E130" s="120"/>
      <c r="F130" s="98"/>
      <c r="G130" s="98"/>
      <c r="H130" s="69"/>
      <c r="I130" s="89"/>
      <c r="J130" s="69"/>
      <c r="K130" s="148"/>
      <c r="L130" s="69"/>
      <c r="N130" s="69"/>
    </row>
    <row r="131" spans="3:14">
      <c r="C131" s="148"/>
      <c r="E131" s="120"/>
      <c r="F131" s="98"/>
      <c r="G131" s="98"/>
      <c r="H131" s="69"/>
      <c r="I131" s="89"/>
      <c r="J131" s="69"/>
      <c r="K131" s="148"/>
      <c r="L131" s="69"/>
      <c r="N131" s="69"/>
    </row>
    <row r="132" spans="3:14">
      <c r="C132" s="148"/>
      <c r="E132" s="120"/>
      <c r="F132" s="98"/>
      <c r="G132" s="98"/>
      <c r="H132" s="69"/>
      <c r="I132" s="89"/>
      <c r="J132" s="69"/>
      <c r="K132" s="148"/>
      <c r="L132" s="69"/>
      <c r="N132" s="69"/>
    </row>
    <row r="133" spans="3:14">
      <c r="C133" s="148"/>
      <c r="E133" s="120"/>
      <c r="F133" s="98"/>
      <c r="G133" s="98"/>
      <c r="H133" s="69"/>
      <c r="I133" s="89"/>
      <c r="J133" s="69"/>
      <c r="K133" s="148"/>
      <c r="L133" s="69"/>
      <c r="N133" s="69"/>
    </row>
    <row r="134" spans="3:14">
      <c r="C134" s="148"/>
      <c r="E134" s="120"/>
      <c r="F134" s="98"/>
      <c r="G134" s="98"/>
      <c r="H134" s="69"/>
      <c r="I134" s="89"/>
      <c r="J134" s="69"/>
      <c r="K134" s="148"/>
      <c r="L134" s="69"/>
      <c r="N134" s="69"/>
    </row>
    <row r="135" spans="3:14">
      <c r="C135" s="148"/>
      <c r="E135" s="120"/>
      <c r="F135" s="98"/>
      <c r="G135" s="98"/>
      <c r="H135" s="69"/>
      <c r="I135" s="89"/>
      <c r="J135" s="69"/>
      <c r="K135" s="148"/>
      <c r="L135" s="69"/>
      <c r="N135" s="69"/>
    </row>
    <row r="136" spans="3:14">
      <c r="C136" s="148"/>
      <c r="E136" s="120"/>
      <c r="F136" s="98"/>
      <c r="G136" s="98"/>
      <c r="H136" s="69"/>
      <c r="I136" s="89"/>
      <c r="J136" s="69"/>
      <c r="K136" s="148"/>
      <c r="L136" s="69"/>
      <c r="N136" s="69"/>
    </row>
    <row r="137" spans="3:14">
      <c r="C137" s="148"/>
      <c r="E137" s="120"/>
      <c r="F137" s="98"/>
      <c r="G137" s="98"/>
      <c r="H137" s="69"/>
      <c r="I137" s="89"/>
      <c r="J137" s="69"/>
      <c r="K137" s="148"/>
      <c r="L137" s="69"/>
      <c r="N137" s="69"/>
    </row>
    <row r="138" spans="3:14">
      <c r="C138" s="148"/>
      <c r="E138" s="120"/>
      <c r="F138" s="98"/>
      <c r="G138" s="98"/>
      <c r="H138" s="69"/>
      <c r="I138" s="89"/>
      <c r="J138" s="69"/>
      <c r="K138" s="148"/>
      <c r="L138" s="69"/>
      <c r="N138" s="69"/>
    </row>
    <row r="139" spans="3:14">
      <c r="C139" s="148"/>
      <c r="E139" s="120"/>
      <c r="F139" s="98"/>
      <c r="G139" s="98"/>
      <c r="H139" s="69"/>
      <c r="I139" s="89"/>
      <c r="J139" s="69"/>
      <c r="K139" s="148"/>
      <c r="L139" s="69"/>
      <c r="N139" s="69"/>
    </row>
    <row r="140" spans="3:14">
      <c r="C140" s="148"/>
      <c r="E140" s="120"/>
      <c r="F140" s="98"/>
      <c r="G140" s="98"/>
      <c r="H140" s="69"/>
      <c r="I140" s="89"/>
      <c r="J140" s="69"/>
      <c r="K140" s="148"/>
      <c r="L140" s="69"/>
      <c r="N140" s="69"/>
    </row>
    <row r="141" spans="3:14">
      <c r="C141" s="148"/>
      <c r="E141" s="120"/>
      <c r="F141" s="98"/>
      <c r="G141" s="98"/>
      <c r="H141" s="69"/>
      <c r="I141" s="89"/>
      <c r="J141" s="69"/>
      <c r="K141" s="148"/>
      <c r="L141" s="69"/>
      <c r="N141" s="69"/>
    </row>
    <row r="142" spans="3:14">
      <c r="C142" s="148"/>
      <c r="E142" s="120"/>
      <c r="F142" s="98"/>
      <c r="G142" s="98"/>
      <c r="H142" s="69"/>
      <c r="I142" s="89"/>
      <c r="J142" s="69"/>
      <c r="K142" s="148"/>
      <c r="L142" s="69"/>
      <c r="N142" s="69"/>
    </row>
    <row r="143" spans="3:14">
      <c r="C143" s="148"/>
      <c r="E143" s="120"/>
      <c r="F143" s="98"/>
      <c r="G143" s="98"/>
      <c r="H143" s="69"/>
      <c r="I143" s="89"/>
      <c r="J143" s="69"/>
      <c r="K143" s="148"/>
      <c r="L143" s="69"/>
      <c r="N143" s="69"/>
    </row>
    <row r="144" spans="3:14">
      <c r="C144" s="148"/>
      <c r="E144" s="120"/>
      <c r="F144" s="98"/>
      <c r="G144" s="98"/>
      <c r="H144" s="69"/>
      <c r="I144" s="89"/>
      <c r="J144" s="69"/>
      <c r="K144" s="148"/>
      <c r="L144" s="69"/>
      <c r="N144" s="69"/>
    </row>
    <row r="145" spans="3:14">
      <c r="C145" s="148"/>
      <c r="E145" s="120"/>
      <c r="F145" s="98"/>
      <c r="G145" s="98"/>
      <c r="H145" s="69"/>
      <c r="I145" s="89"/>
      <c r="J145" s="69"/>
      <c r="K145" s="148"/>
      <c r="L145" s="69"/>
      <c r="N145" s="69"/>
    </row>
    <row r="146" spans="3:14">
      <c r="C146" s="148"/>
      <c r="E146" s="120"/>
      <c r="F146" s="98"/>
      <c r="G146" s="98"/>
      <c r="H146" s="69"/>
      <c r="I146" s="89"/>
      <c r="J146" s="69"/>
      <c r="K146" s="148"/>
      <c r="L146" s="69"/>
      <c r="N146" s="69"/>
    </row>
    <row r="147" spans="3:14">
      <c r="C147" s="148"/>
      <c r="E147" s="120"/>
      <c r="F147" s="98"/>
      <c r="G147" s="98"/>
      <c r="H147" s="69"/>
      <c r="I147" s="89"/>
      <c r="J147" s="69"/>
      <c r="K147" s="148"/>
      <c r="L147" s="69"/>
      <c r="N147" s="69"/>
    </row>
    <row r="148" spans="3:14">
      <c r="C148" s="148"/>
      <c r="E148" s="120"/>
      <c r="F148" s="98"/>
      <c r="G148" s="98"/>
      <c r="H148" s="69"/>
      <c r="I148" s="89"/>
      <c r="J148" s="69"/>
      <c r="K148" s="148"/>
      <c r="L148" s="69"/>
      <c r="N148" s="69"/>
    </row>
    <row r="149" spans="3:14">
      <c r="C149" s="148"/>
      <c r="E149" s="120"/>
      <c r="F149" s="98"/>
      <c r="G149" s="98"/>
      <c r="H149" s="69"/>
      <c r="I149" s="89"/>
      <c r="J149" s="69"/>
      <c r="K149" s="148"/>
      <c r="L149" s="69"/>
      <c r="N149" s="69"/>
    </row>
    <row r="150" spans="3:14">
      <c r="C150" s="148"/>
      <c r="E150" s="120"/>
      <c r="F150" s="98"/>
      <c r="G150" s="98"/>
      <c r="H150" s="69"/>
      <c r="I150" s="89"/>
      <c r="J150" s="69"/>
      <c r="K150" s="148"/>
      <c r="L150" s="69"/>
      <c r="N150" s="69"/>
    </row>
    <row r="151" spans="3:14">
      <c r="C151" s="148"/>
      <c r="E151" s="120"/>
      <c r="F151" s="98"/>
      <c r="G151" s="98"/>
      <c r="H151" s="69"/>
      <c r="I151" s="89"/>
      <c r="J151" s="69"/>
      <c r="K151" s="148"/>
      <c r="L151" s="69"/>
      <c r="N151" s="69"/>
    </row>
    <row r="152" spans="3:14">
      <c r="C152" s="148"/>
      <c r="E152" s="120"/>
      <c r="F152" s="98"/>
      <c r="G152" s="98"/>
      <c r="H152" s="69"/>
      <c r="I152" s="89"/>
      <c r="J152" s="69"/>
      <c r="K152" s="148"/>
      <c r="L152" s="69"/>
      <c r="N152" s="69"/>
    </row>
    <row r="153" spans="3:14">
      <c r="C153" s="148"/>
      <c r="E153" s="120"/>
      <c r="F153" s="98"/>
      <c r="G153" s="98"/>
      <c r="H153" s="69"/>
      <c r="I153" s="89"/>
      <c r="J153" s="69"/>
      <c r="K153" s="148"/>
      <c r="L153" s="69"/>
      <c r="N153" s="69"/>
    </row>
    <row r="154" spans="3:14">
      <c r="C154" s="148"/>
      <c r="E154" s="120"/>
      <c r="F154" s="98"/>
      <c r="G154" s="98"/>
      <c r="H154" s="69"/>
      <c r="I154" s="89"/>
      <c r="J154" s="69"/>
      <c r="K154" s="148"/>
      <c r="L154" s="69"/>
      <c r="N154" s="69"/>
    </row>
    <row r="155" spans="3:14">
      <c r="C155" s="148"/>
      <c r="E155" s="120"/>
      <c r="F155" s="98"/>
      <c r="G155" s="98"/>
      <c r="H155" s="69"/>
      <c r="I155" s="89"/>
      <c r="J155" s="69"/>
      <c r="K155" s="148"/>
      <c r="L155" s="69"/>
      <c r="N155" s="69"/>
    </row>
    <row r="156" spans="3:14">
      <c r="C156" s="148"/>
      <c r="E156" s="120"/>
      <c r="F156" s="98"/>
      <c r="G156" s="98"/>
      <c r="H156" s="69"/>
      <c r="I156" s="89"/>
      <c r="J156" s="69"/>
      <c r="K156" s="148"/>
      <c r="L156" s="69"/>
      <c r="N156" s="69"/>
    </row>
    <row r="157" spans="3:14">
      <c r="C157" s="148"/>
      <c r="E157" s="120"/>
      <c r="F157" s="98"/>
      <c r="G157" s="98"/>
      <c r="H157" s="69"/>
      <c r="I157" s="89"/>
      <c r="J157" s="69"/>
      <c r="K157" s="148"/>
      <c r="L157" s="69"/>
      <c r="N157" s="69"/>
    </row>
    <row r="158" spans="3:14">
      <c r="C158" s="148"/>
      <c r="E158" s="120"/>
      <c r="F158" s="98"/>
      <c r="G158" s="98"/>
      <c r="H158" s="69"/>
      <c r="I158" s="89"/>
      <c r="J158" s="69"/>
      <c r="K158" s="148"/>
      <c r="L158" s="69"/>
      <c r="N158" s="69"/>
    </row>
    <row r="159" spans="3:14">
      <c r="C159" s="148"/>
      <c r="E159" s="120"/>
      <c r="F159" s="98"/>
      <c r="G159" s="98"/>
      <c r="H159" s="69"/>
      <c r="I159" s="89"/>
      <c r="J159" s="69"/>
      <c r="K159" s="148"/>
      <c r="L159" s="69"/>
      <c r="N159" s="69"/>
    </row>
    <row r="160" spans="3:14">
      <c r="C160" s="148"/>
      <c r="E160" s="120"/>
      <c r="F160" s="98"/>
      <c r="G160" s="98"/>
      <c r="H160" s="69"/>
      <c r="I160" s="89"/>
      <c r="J160" s="69"/>
      <c r="K160" s="148"/>
      <c r="L160" s="69"/>
      <c r="N160" s="69"/>
    </row>
    <row r="161" spans="3:14">
      <c r="C161" s="148"/>
      <c r="E161" s="120"/>
      <c r="F161" s="98"/>
      <c r="G161" s="98"/>
      <c r="H161" s="69"/>
      <c r="I161" s="89"/>
      <c r="J161" s="69"/>
      <c r="K161" s="148"/>
      <c r="L161" s="69"/>
      <c r="N161" s="69"/>
    </row>
    <row r="162" spans="3:14">
      <c r="C162" s="148"/>
      <c r="E162" s="120"/>
      <c r="F162" s="98"/>
      <c r="G162" s="98"/>
      <c r="H162" s="69"/>
      <c r="I162" s="89"/>
      <c r="J162" s="69"/>
      <c r="K162" s="148"/>
      <c r="L162" s="69"/>
      <c r="N162" s="69"/>
    </row>
    <row r="163" spans="3:14">
      <c r="C163" s="148"/>
      <c r="E163" s="120"/>
      <c r="F163" s="98"/>
      <c r="G163" s="98"/>
      <c r="H163" s="69"/>
      <c r="I163" s="89"/>
      <c r="J163" s="69"/>
      <c r="K163" s="148"/>
      <c r="L163" s="69"/>
      <c r="N163" s="69"/>
    </row>
    <row r="164" spans="3:14">
      <c r="C164" s="148"/>
      <c r="E164" s="120"/>
      <c r="F164" s="98"/>
      <c r="G164" s="98"/>
      <c r="H164" s="69"/>
      <c r="I164" s="89"/>
      <c r="J164" s="69"/>
      <c r="K164" s="148"/>
      <c r="L164" s="69"/>
      <c r="N164" s="69"/>
    </row>
    <row r="165" spans="3:14">
      <c r="C165" s="148"/>
      <c r="E165" s="120"/>
      <c r="F165" s="98"/>
      <c r="G165" s="98"/>
      <c r="H165" s="69"/>
      <c r="I165" s="89"/>
      <c r="J165" s="69"/>
      <c r="K165" s="148"/>
      <c r="L165" s="69"/>
      <c r="N165" s="69"/>
    </row>
    <row r="166" spans="3:14">
      <c r="C166" s="148"/>
      <c r="E166" s="120"/>
      <c r="F166" s="98"/>
      <c r="G166" s="98"/>
      <c r="H166" s="69"/>
      <c r="I166" s="89"/>
      <c r="J166" s="69"/>
      <c r="K166" s="148"/>
      <c r="L166" s="69"/>
      <c r="N166" s="69"/>
    </row>
    <row r="167" spans="3:14">
      <c r="C167" s="148"/>
      <c r="E167" s="120"/>
      <c r="F167" s="98"/>
      <c r="G167" s="98"/>
      <c r="H167" s="69"/>
      <c r="I167" s="89"/>
      <c r="J167" s="69"/>
      <c r="K167" s="148"/>
      <c r="L167" s="69"/>
      <c r="N167" s="69"/>
    </row>
    <row r="168" spans="3:14">
      <c r="C168" s="148"/>
      <c r="E168" s="120"/>
      <c r="F168" s="98"/>
      <c r="G168" s="98"/>
      <c r="H168" s="69"/>
      <c r="I168" s="89"/>
      <c r="J168" s="69"/>
      <c r="K168" s="148"/>
      <c r="L168" s="69"/>
      <c r="N168" s="69"/>
    </row>
    <row r="169" spans="3:14">
      <c r="C169" s="148"/>
      <c r="E169" s="120"/>
      <c r="F169" s="98"/>
      <c r="G169" s="98"/>
      <c r="H169" s="69"/>
      <c r="I169" s="89"/>
      <c r="J169" s="69"/>
      <c r="K169" s="148"/>
      <c r="L169" s="69"/>
      <c r="N169" s="69"/>
    </row>
    <row r="170" spans="3:14">
      <c r="C170" s="148"/>
      <c r="E170" s="120"/>
      <c r="F170" s="98"/>
      <c r="G170" s="98"/>
      <c r="H170" s="69"/>
      <c r="I170" s="89"/>
      <c r="J170" s="69"/>
      <c r="K170" s="148"/>
      <c r="L170" s="69"/>
      <c r="N170" s="69"/>
    </row>
    <row r="171" spans="3:14">
      <c r="C171" s="148"/>
      <c r="E171" s="120"/>
      <c r="F171" s="98"/>
      <c r="G171" s="98"/>
      <c r="H171" s="69"/>
      <c r="I171" s="89"/>
      <c r="J171" s="69"/>
      <c r="K171" s="148"/>
      <c r="L171" s="69"/>
      <c r="N171" s="69"/>
    </row>
    <row r="172" spans="3:14">
      <c r="C172" s="148"/>
      <c r="E172" s="120"/>
      <c r="F172" s="98"/>
      <c r="G172" s="98"/>
      <c r="H172" s="69"/>
      <c r="I172" s="89"/>
      <c r="J172" s="69"/>
      <c r="K172" s="148"/>
      <c r="L172" s="69"/>
      <c r="N172" s="69"/>
    </row>
    <row r="173" spans="3:14">
      <c r="C173" s="148"/>
      <c r="E173" s="120"/>
      <c r="F173" s="98"/>
      <c r="G173" s="98"/>
      <c r="H173" s="69"/>
      <c r="I173" s="89"/>
      <c r="J173" s="69"/>
      <c r="K173" s="148"/>
      <c r="L173" s="69"/>
      <c r="N173" s="69"/>
    </row>
    <row r="174" spans="3:14">
      <c r="C174" s="148"/>
      <c r="E174" s="120"/>
      <c r="F174" s="98"/>
      <c r="G174" s="98"/>
      <c r="H174" s="69"/>
      <c r="I174" s="89"/>
      <c r="J174" s="69"/>
      <c r="K174" s="148"/>
      <c r="L174" s="69"/>
      <c r="N174" s="69"/>
    </row>
    <row r="175" spans="3:14">
      <c r="C175" s="148"/>
      <c r="E175" s="120"/>
      <c r="F175" s="98"/>
      <c r="G175" s="98"/>
      <c r="H175" s="69"/>
      <c r="I175" s="89"/>
      <c r="J175" s="69"/>
      <c r="K175" s="148"/>
      <c r="L175" s="69"/>
      <c r="N175" s="69"/>
    </row>
    <row r="176" spans="3:14">
      <c r="C176" s="148"/>
      <c r="E176" s="120"/>
      <c r="F176" s="98"/>
      <c r="G176" s="98"/>
      <c r="H176" s="69"/>
      <c r="I176" s="89"/>
      <c r="J176" s="69"/>
      <c r="K176" s="148"/>
      <c r="L176" s="69"/>
      <c r="N176" s="69"/>
    </row>
    <row r="177" spans="3:14">
      <c r="C177" s="148"/>
      <c r="E177" s="120"/>
      <c r="F177" s="98"/>
      <c r="G177" s="98"/>
      <c r="H177" s="69"/>
      <c r="I177" s="89"/>
      <c r="J177" s="69"/>
      <c r="K177" s="148"/>
      <c r="L177" s="69"/>
      <c r="N177" s="69"/>
    </row>
    <row r="178" spans="3:14">
      <c r="C178" s="148"/>
      <c r="E178" s="120"/>
      <c r="F178" s="98"/>
      <c r="G178" s="98"/>
      <c r="H178" s="69"/>
      <c r="I178" s="89"/>
      <c r="J178" s="69"/>
      <c r="K178" s="148"/>
      <c r="L178" s="69"/>
      <c r="N178" s="69"/>
    </row>
    <row r="179" spans="3:14">
      <c r="C179" s="148"/>
      <c r="E179" s="120"/>
      <c r="F179" s="98"/>
      <c r="G179" s="98"/>
      <c r="H179" s="69"/>
      <c r="I179" s="89"/>
      <c r="J179" s="69"/>
      <c r="K179" s="148"/>
      <c r="L179" s="69"/>
      <c r="N179" s="69"/>
    </row>
    <row r="180" spans="3:14">
      <c r="C180" s="148"/>
      <c r="E180" s="120"/>
      <c r="F180" s="98"/>
      <c r="G180" s="98"/>
      <c r="H180" s="69"/>
      <c r="I180" s="89"/>
      <c r="J180" s="69"/>
      <c r="K180" s="148"/>
      <c r="L180" s="69"/>
      <c r="N180" s="69"/>
    </row>
    <row r="181" spans="3:14">
      <c r="C181" s="148"/>
      <c r="E181" s="120"/>
      <c r="F181" s="98"/>
      <c r="G181" s="98"/>
      <c r="H181" s="69"/>
      <c r="I181" s="89"/>
      <c r="J181" s="69"/>
      <c r="K181" s="148"/>
      <c r="L181" s="69"/>
      <c r="N181" s="69"/>
    </row>
    <row r="182" spans="3:14">
      <c r="C182" s="148"/>
      <c r="E182" s="120"/>
      <c r="F182" s="98"/>
      <c r="G182" s="98"/>
      <c r="H182" s="69"/>
      <c r="I182" s="89"/>
      <c r="J182" s="69"/>
      <c r="K182" s="148"/>
      <c r="L182" s="69"/>
      <c r="N182" s="69"/>
    </row>
    <row r="183" spans="3:14">
      <c r="C183" s="148"/>
      <c r="E183" s="120"/>
      <c r="F183" s="98"/>
      <c r="G183" s="98"/>
      <c r="H183" s="69"/>
      <c r="I183" s="89"/>
      <c r="J183" s="69"/>
      <c r="K183" s="148"/>
      <c r="L183" s="69"/>
      <c r="N183" s="69"/>
    </row>
    <row r="184" spans="3:14">
      <c r="C184" s="148"/>
      <c r="E184" s="120"/>
      <c r="F184" s="98"/>
      <c r="G184" s="98"/>
      <c r="H184" s="69"/>
      <c r="I184" s="89"/>
      <c r="J184" s="69"/>
      <c r="K184" s="148"/>
      <c r="L184" s="69"/>
      <c r="N184" s="69"/>
    </row>
    <row r="185" spans="3:14">
      <c r="C185" s="148"/>
      <c r="E185" s="120"/>
      <c r="F185" s="98"/>
      <c r="G185" s="98"/>
      <c r="H185" s="69"/>
      <c r="I185" s="89"/>
      <c r="J185" s="69"/>
      <c r="K185" s="148"/>
      <c r="L185" s="69"/>
      <c r="N185" s="69"/>
    </row>
    <row r="186" spans="3:14">
      <c r="C186" s="148"/>
      <c r="E186" s="120"/>
      <c r="F186" s="98"/>
      <c r="G186" s="98"/>
      <c r="H186" s="69"/>
      <c r="I186" s="89"/>
      <c r="J186" s="69"/>
      <c r="K186" s="148"/>
      <c r="L186" s="69"/>
      <c r="N186" s="69"/>
    </row>
    <row r="187" spans="3:14">
      <c r="C187" s="148"/>
      <c r="E187" s="120"/>
      <c r="F187" s="98"/>
      <c r="G187" s="98"/>
      <c r="H187" s="69"/>
      <c r="I187" s="89"/>
      <c r="J187" s="69"/>
      <c r="K187" s="148"/>
      <c r="L187" s="69"/>
      <c r="N187" s="69"/>
    </row>
    <row r="188" spans="3:14">
      <c r="C188" s="148"/>
      <c r="E188" s="120"/>
      <c r="F188" s="98"/>
      <c r="G188" s="98"/>
      <c r="H188" s="69"/>
      <c r="I188" s="89"/>
      <c r="J188" s="69"/>
      <c r="K188" s="148"/>
      <c r="L188" s="69"/>
      <c r="N188" s="69"/>
    </row>
    <row r="189" spans="3:14">
      <c r="C189" s="148"/>
      <c r="E189" s="120"/>
      <c r="F189" s="98"/>
      <c r="G189" s="98"/>
      <c r="H189" s="69"/>
      <c r="I189" s="89"/>
      <c r="J189" s="69"/>
      <c r="K189" s="148"/>
      <c r="L189" s="69"/>
      <c r="N189" s="69"/>
    </row>
    <row r="190" spans="3:14">
      <c r="C190" s="148"/>
      <c r="E190" s="120"/>
      <c r="F190" s="98"/>
      <c r="G190" s="98"/>
      <c r="H190" s="69"/>
      <c r="I190" s="89"/>
      <c r="J190" s="69"/>
      <c r="K190" s="148"/>
      <c r="L190" s="69"/>
      <c r="N190" s="69"/>
    </row>
    <row r="191" spans="3:14">
      <c r="C191" s="148"/>
      <c r="E191" s="120"/>
      <c r="F191" s="98"/>
      <c r="G191" s="98"/>
      <c r="H191" s="69"/>
      <c r="I191" s="89"/>
      <c r="J191" s="69"/>
      <c r="K191" s="148"/>
      <c r="L191" s="69"/>
      <c r="N191" s="69"/>
    </row>
    <row r="192" spans="3:14">
      <c r="C192" s="148"/>
      <c r="E192" s="120"/>
      <c r="F192" s="98"/>
      <c r="G192" s="98"/>
      <c r="H192" s="69"/>
      <c r="I192" s="89"/>
      <c r="J192" s="69"/>
      <c r="K192" s="148"/>
      <c r="L192" s="69"/>
      <c r="N192" s="69"/>
    </row>
    <row r="193" spans="3:14">
      <c r="C193" s="148"/>
      <c r="E193" s="120"/>
      <c r="F193" s="98"/>
      <c r="G193" s="98"/>
      <c r="H193" s="69"/>
      <c r="I193" s="89"/>
      <c r="J193" s="69"/>
      <c r="K193" s="148"/>
      <c r="L193" s="69"/>
      <c r="N193" s="69"/>
    </row>
    <row r="194" spans="3:14">
      <c r="C194" s="148"/>
      <c r="E194" s="120"/>
      <c r="F194" s="98"/>
      <c r="G194" s="98"/>
      <c r="H194" s="69"/>
      <c r="I194" s="89"/>
      <c r="J194" s="69"/>
      <c r="K194" s="148"/>
      <c r="L194" s="69"/>
      <c r="N194" s="69"/>
    </row>
    <row r="195" spans="3:14">
      <c r="C195" s="148"/>
      <c r="E195" s="120"/>
      <c r="F195" s="98"/>
      <c r="G195" s="98"/>
      <c r="H195" s="69"/>
      <c r="I195" s="89"/>
      <c r="J195" s="69"/>
      <c r="K195" s="148"/>
      <c r="L195" s="69"/>
      <c r="N195" s="69"/>
    </row>
    <row r="196" spans="3:14">
      <c r="C196" s="148"/>
      <c r="E196" s="120"/>
      <c r="F196" s="98"/>
      <c r="G196" s="98"/>
      <c r="H196" s="69"/>
      <c r="I196" s="89"/>
      <c r="J196" s="69"/>
      <c r="K196" s="148"/>
      <c r="L196" s="69"/>
      <c r="N196" s="69"/>
    </row>
    <row r="197" spans="3:14">
      <c r="C197" s="148"/>
      <c r="E197" s="120"/>
      <c r="F197" s="98"/>
      <c r="G197" s="98"/>
      <c r="H197" s="69"/>
      <c r="I197" s="89"/>
      <c r="J197" s="69"/>
      <c r="K197" s="148"/>
      <c r="L197" s="69"/>
      <c r="N197" s="69"/>
    </row>
    <row r="198" spans="3:14">
      <c r="C198" s="148"/>
      <c r="E198" s="120"/>
      <c r="F198" s="98"/>
      <c r="G198" s="98"/>
      <c r="H198" s="69"/>
      <c r="I198" s="89"/>
      <c r="J198" s="69"/>
      <c r="K198" s="148"/>
      <c r="L198" s="69"/>
      <c r="N198" s="69"/>
    </row>
    <row r="199" spans="3:14">
      <c r="C199" s="148"/>
      <c r="E199" s="120"/>
      <c r="F199" s="98"/>
      <c r="G199" s="98"/>
      <c r="H199" s="69"/>
      <c r="I199" s="89"/>
      <c r="J199" s="69"/>
      <c r="K199" s="148"/>
      <c r="L199" s="69"/>
      <c r="N199" s="69"/>
    </row>
    <row r="200" spans="3:14">
      <c r="C200" s="148"/>
      <c r="E200" s="120"/>
      <c r="F200" s="98"/>
      <c r="G200" s="98"/>
      <c r="H200" s="69"/>
      <c r="I200" s="89"/>
      <c r="J200" s="69"/>
      <c r="K200" s="148"/>
      <c r="L200" s="69"/>
      <c r="N200" s="69"/>
    </row>
    <row r="201" spans="3:14">
      <c r="C201" s="148"/>
      <c r="E201" s="120"/>
      <c r="F201" s="98"/>
      <c r="G201" s="98"/>
      <c r="H201" s="69"/>
      <c r="I201" s="89"/>
      <c r="J201" s="69"/>
      <c r="K201" s="148"/>
      <c r="L201" s="69"/>
      <c r="N201" s="69"/>
    </row>
    <row r="202" spans="3:14">
      <c r="C202" s="148"/>
      <c r="E202" s="120"/>
      <c r="F202" s="98"/>
      <c r="G202" s="98"/>
      <c r="H202" s="69"/>
      <c r="I202" s="89"/>
      <c r="J202" s="69"/>
      <c r="K202" s="148"/>
      <c r="L202" s="69"/>
      <c r="N202" s="69"/>
    </row>
    <row r="203" spans="3:14">
      <c r="C203" s="148"/>
      <c r="E203" s="120"/>
      <c r="F203" s="98"/>
      <c r="G203" s="98"/>
      <c r="H203" s="69"/>
      <c r="I203" s="89"/>
      <c r="J203" s="69"/>
      <c r="K203" s="148"/>
      <c r="L203" s="69"/>
      <c r="N203" s="69"/>
    </row>
    <row r="204" spans="3:14">
      <c r="C204" s="148"/>
      <c r="E204" s="120"/>
      <c r="F204" s="98"/>
      <c r="G204" s="98"/>
      <c r="H204" s="69"/>
      <c r="I204" s="89"/>
      <c r="J204" s="69"/>
      <c r="K204" s="148"/>
      <c r="L204" s="69"/>
      <c r="N204" s="69"/>
    </row>
    <row r="205" spans="3:14">
      <c r="C205" s="148"/>
      <c r="E205" s="120"/>
      <c r="F205" s="98"/>
      <c r="G205" s="98"/>
      <c r="H205" s="69"/>
      <c r="I205" s="89"/>
      <c r="J205" s="69"/>
      <c r="K205" s="148"/>
      <c r="L205" s="69"/>
      <c r="N205" s="69"/>
    </row>
    <row r="206" spans="3:14">
      <c r="C206" s="148"/>
      <c r="E206" s="120"/>
      <c r="F206" s="98"/>
      <c r="G206" s="98"/>
      <c r="H206" s="69"/>
      <c r="I206" s="89"/>
      <c r="J206" s="69"/>
      <c r="K206" s="148"/>
      <c r="L206" s="69"/>
      <c r="N206" s="69"/>
    </row>
    <row r="207" spans="3:14">
      <c r="C207" s="148"/>
      <c r="E207" s="120"/>
      <c r="F207" s="98"/>
      <c r="G207" s="98"/>
      <c r="H207" s="69"/>
      <c r="I207" s="89"/>
      <c r="J207" s="69"/>
      <c r="K207" s="148"/>
      <c r="L207" s="69"/>
      <c r="N207" s="69"/>
    </row>
    <row r="208" spans="3:14">
      <c r="C208" s="148"/>
      <c r="E208" s="120"/>
      <c r="F208" s="98"/>
      <c r="G208" s="98"/>
      <c r="H208" s="69"/>
      <c r="I208" s="89"/>
      <c r="J208" s="69"/>
      <c r="K208" s="148"/>
      <c r="L208" s="69"/>
      <c r="N208" s="69"/>
    </row>
    <row r="209" spans="3:14">
      <c r="C209" s="148"/>
      <c r="E209" s="120"/>
      <c r="F209" s="98"/>
      <c r="G209" s="98"/>
      <c r="H209" s="69"/>
      <c r="I209" s="89"/>
      <c r="J209" s="69"/>
      <c r="K209" s="148"/>
      <c r="L209" s="69"/>
      <c r="N209" s="69"/>
    </row>
    <row r="210" spans="3:14">
      <c r="C210" s="148"/>
      <c r="E210" s="120"/>
      <c r="F210" s="98"/>
      <c r="G210" s="98"/>
      <c r="H210" s="69"/>
      <c r="I210" s="89"/>
      <c r="J210" s="69"/>
      <c r="K210" s="148"/>
      <c r="L210" s="69"/>
      <c r="N210" s="69"/>
    </row>
    <row r="211" spans="3:14">
      <c r="C211" s="148"/>
      <c r="E211" s="120"/>
      <c r="F211" s="98"/>
      <c r="G211" s="98"/>
      <c r="H211" s="69"/>
      <c r="I211" s="89"/>
      <c r="J211" s="69"/>
      <c r="K211" s="148"/>
      <c r="L211" s="69"/>
      <c r="N211" s="69"/>
    </row>
    <row r="212" spans="3:14">
      <c r="C212" s="148"/>
      <c r="E212" s="120"/>
      <c r="F212" s="98"/>
      <c r="G212" s="98"/>
      <c r="H212" s="69"/>
      <c r="I212" s="89"/>
      <c r="J212" s="69"/>
      <c r="K212" s="148"/>
      <c r="L212" s="69"/>
      <c r="N212" s="69"/>
    </row>
    <row r="213" spans="3:14">
      <c r="C213" s="148"/>
      <c r="E213" s="120"/>
      <c r="F213" s="98"/>
      <c r="G213" s="98"/>
      <c r="H213" s="69"/>
      <c r="I213" s="89"/>
      <c r="J213" s="69"/>
      <c r="K213" s="148"/>
      <c r="L213" s="69"/>
      <c r="N213" s="69"/>
    </row>
    <row r="214" spans="3:14">
      <c r="C214" s="148"/>
      <c r="E214" s="120"/>
      <c r="F214" s="98"/>
      <c r="G214" s="98"/>
      <c r="H214" s="69"/>
      <c r="I214" s="89"/>
      <c r="J214" s="69"/>
      <c r="K214" s="148"/>
      <c r="L214" s="69"/>
      <c r="N214" s="69"/>
    </row>
    <row r="215" spans="3:14">
      <c r="C215" s="148"/>
      <c r="E215" s="120"/>
      <c r="F215" s="98"/>
      <c r="G215" s="98"/>
      <c r="H215" s="69"/>
      <c r="I215" s="89"/>
      <c r="J215" s="69"/>
      <c r="K215" s="148"/>
      <c r="L215" s="69"/>
      <c r="N215" s="69"/>
    </row>
    <row r="216" spans="3:14">
      <c r="C216" s="148"/>
      <c r="E216" s="120"/>
      <c r="F216" s="98"/>
      <c r="G216" s="98"/>
      <c r="H216" s="69"/>
      <c r="I216" s="89"/>
      <c r="J216" s="69"/>
      <c r="K216" s="148"/>
      <c r="L216" s="69"/>
      <c r="N216" s="69"/>
    </row>
    <row r="217" spans="3:14">
      <c r="C217" s="148"/>
      <c r="E217" s="120"/>
      <c r="F217" s="98"/>
      <c r="G217" s="98"/>
      <c r="H217" s="69"/>
      <c r="I217" s="89"/>
      <c r="J217" s="69"/>
      <c r="K217" s="148"/>
      <c r="L217" s="69"/>
      <c r="N217" s="69"/>
    </row>
    <row r="218" spans="3:14">
      <c r="C218" s="148"/>
      <c r="E218" s="120"/>
      <c r="F218" s="98"/>
      <c r="G218" s="98"/>
      <c r="H218" s="69"/>
      <c r="I218" s="89"/>
      <c r="J218" s="69"/>
      <c r="K218" s="148"/>
      <c r="L218" s="69"/>
      <c r="N218" s="69"/>
    </row>
    <row r="219" spans="3:14">
      <c r="C219" s="148"/>
      <c r="E219" s="120"/>
      <c r="F219" s="98"/>
      <c r="G219" s="98"/>
      <c r="H219" s="69"/>
      <c r="I219" s="89"/>
      <c r="J219" s="69"/>
      <c r="K219" s="148"/>
      <c r="L219" s="69"/>
      <c r="N219" s="69"/>
    </row>
    <row r="220" spans="3:14">
      <c r="C220" s="148"/>
      <c r="E220" s="120"/>
      <c r="F220" s="98"/>
      <c r="G220" s="98"/>
      <c r="H220" s="69"/>
      <c r="I220" s="89"/>
      <c r="J220" s="69"/>
      <c r="K220" s="148"/>
      <c r="L220" s="69"/>
      <c r="N220" s="69"/>
    </row>
    <row r="221" spans="3:14">
      <c r="C221" s="148"/>
      <c r="E221" s="120"/>
      <c r="F221" s="98"/>
      <c r="G221" s="98"/>
      <c r="H221" s="69"/>
      <c r="I221" s="89"/>
      <c r="J221" s="69"/>
      <c r="K221" s="148"/>
      <c r="L221" s="69"/>
      <c r="N221" s="69"/>
    </row>
    <row r="222" spans="3:14">
      <c r="C222" s="148"/>
      <c r="E222" s="120"/>
      <c r="F222" s="98"/>
      <c r="G222" s="98"/>
      <c r="H222" s="69"/>
      <c r="I222" s="89"/>
      <c r="J222" s="69"/>
      <c r="K222" s="148"/>
      <c r="L222" s="69"/>
      <c r="N222" s="69"/>
    </row>
    <row r="223" spans="3:14">
      <c r="C223" s="148"/>
      <c r="E223" s="120"/>
      <c r="F223" s="98"/>
      <c r="G223" s="98"/>
      <c r="H223" s="69"/>
      <c r="I223" s="89"/>
      <c r="J223" s="69"/>
      <c r="K223" s="148"/>
      <c r="L223" s="69"/>
      <c r="N223" s="69"/>
    </row>
    <row r="224" spans="3:14">
      <c r="C224" s="148"/>
      <c r="E224" s="120"/>
      <c r="F224" s="98"/>
      <c r="G224" s="98"/>
      <c r="H224" s="69"/>
      <c r="I224" s="89"/>
      <c r="J224" s="69"/>
      <c r="K224" s="148"/>
      <c r="L224" s="69"/>
      <c r="N224" s="69"/>
    </row>
    <row r="225" spans="3:14">
      <c r="C225" s="148"/>
      <c r="E225" s="120"/>
      <c r="F225" s="98"/>
      <c r="G225" s="98"/>
      <c r="H225" s="69"/>
      <c r="I225" s="89"/>
      <c r="J225" s="69"/>
      <c r="K225" s="148"/>
      <c r="L225" s="69"/>
      <c r="N225" s="69"/>
    </row>
    <row r="226" spans="3:14">
      <c r="C226" s="148"/>
      <c r="E226" s="120"/>
      <c r="F226" s="98"/>
      <c r="G226" s="98"/>
      <c r="H226" s="69"/>
      <c r="I226" s="89"/>
      <c r="J226" s="69"/>
      <c r="K226" s="148"/>
      <c r="L226" s="69"/>
      <c r="N226" s="69"/>
    </row>
    <row r="227" spans="3:14">
      <c r="C227" s="148"/>
      <c r="E227" s="120"/>
      <c r="F227" s="98"/>
      <c r="G227" s="98"/>
      <c r="H227" s="69"/>
      <c r="I227" s="89"/>
      <c r="J227" s="69"/>
      <c r="K227" s="148"/>
      <c r="L227" s="69"/>
      <c r="N227" s="69"/>
    </row>
    <row r="228" spans="3:14">
      <c r="C228" s="148"/>
      <c r="E228" s="120"/>
      <c r="F228" s="98"/>
      <c r="G228" s="98"/>
      <c r="H228" s="69"/>
      <c r="I228" s="89"/>
      <c r="J228" s="69"/>
      <c r="K228" s="148"/>
      <c r="L228" s="69"/>
      <c r="N228" s="69"/>
    </row>
    <row r="229" spans="3:14">
      <c r="C229" s="148"/>
      <c r="E229" s="120"/>
      <c r="F229" s="98"/>
      <c r="G229" s="98"/>
      <c r="H229" s="69"/>
      <c r="I229" s="89"/>
      <c r="J229" s="69"/>
      <c r="K229" s="148"/>
      <c r="L229" s="69"/>
      <c r="N229" s="69"/>
    </row>
    <row r="230" spans="3:14">
      <c r="C230" s="148"/>
      <c r="E230" s="120"/>
      <c r="F230" s="98"/>
      <c r="G230" s="98"/>
      <c r="H230" s="69"/>
      <c r="I230" s="89"/>
      <c r="J230" s="69"/>
      <c r="K230" s="148"/>
      <c r="L230" s="69"/>
      <c r="N230" s="69"/>
    </row>
    <row r="231" spans="3:14">
      <c r="C231" s="148"/>
      <c r="E231" s="120"/>
      <c r="F231" s="98"/>
      <c r="G231" s="98"/>
      <c r="H231" s="69"/>
      <c r="I231" s="89"/>
      <c r="J231" s="69"/>
      <c r="K231" s="148"/>
      <c r="L231" s="69"/>
      <c r="N231" s="69"/>
    </row>
    <row r="232" spans="3:14">
      <c r="C232" s="148"/>
      <c r="E232" s="120"/>
      <c r="F232" s="98"/>
      <c r="G232" s="98"/>
      <c r="H232" s="69"/>
      <c r="I232" s="89"/>
      <c r="J232" s="69"/>
      <c r="K232" s="148"/>
      <c r="L232" s="69"/>
      <c r="N232" s="69"/>
    </row>
    <row r="233" spans="3:14">
      <c r="C233" s="148"/>
      <c r="E233" s="120"/>
      <c r="F233" s="98"/>
      <c r="G233" s="98"/>
      <c r="H233" s="69"/>
      <c r="I233" s="89"/>
      <c r="J233" s="69"/>
      <c r="K233" s="148"/>
      <c r="L233" s="69"/>
      <c r="N233" s="69"/>
    </row>
    <row r="234" spans="3:14">
      <c r="C234" s="148"/>
      <c r="E234" s="120"/>
      <c r="F234" s="98"/>
      <c r="G234" s="98"/>
      <c r="H234" s="69"/>
      <c r="I234" s="89"/>
      <c r="J234" s="69"/>
      <c r="K234" s="148"/>
      <c r="L234" s="69"/>
      <c r="N234" s="69"/>
    </row>
    <row r="235" spans="3:14">
      <c r="C235" s="148"/>
      <c r="E235" s="120"/>
      <c r="F235" s="98"/>
      <c r="G235" s="98"/>
      <c r="H235" s="69"/>
      <c r="I235" s="89"/>
      <c r="J235" s="69"/>
      <c r="K235" s="148"/>
      <c r="L235" s="69"/>
      <c r="N235" s="69"/>
    </row>
    <row r="236" spans="3:14">
      <c r="C236" s="148"/>
      <c r="E236" s="120"/>
      <c r="F236" s="98"/>
      <c r="G236" s="98"/>
      <c r="H236" s="69"/>
      <c r="I236" s="89"/>
      <c r="J236" s="69"/>
      <c r="K236" s="148"/>
      <c r="L236" s="69"/>
      <c r="N236" s="69"/>
    </row>
    <row r="237" spans="3:14">
      <c r="C237" s="148"/>
      <c r="E237" s="120"/>
      <c r="F237" s="98"/>
      <c r="G237" s="98"/>
      <c r="H237" s="69"/>
      <c r="I237" s="89"/>
      <c r="J237" s="69"/>
      <c r="K237" s="148"/>
      <c r="L237" s="69"/>
      <c r="N237" s="69"/>
    </row>
    <row r="238" spans="3:14">
      <c r="C238" s="148"/>
      <c r="E238" s="120"/>
      <c r="F238" s="98"/>
      <c r="G238" s="98"/>
      <c r="H238" s="69"/>
      <c r="I238" s="89"/>
      <c r="J238" s="69"/>
      <c r="K238" s="148"/>
      <c r="L238" s="69"/>
      <c r="N238" s="69"/>
    </row>
    <row r="239" spans="3:14">
      <c r="C239" s="148"/>
      <c r="E239" s="120"/>
      <c r="F239" s="98"/>
      <c r="G239" s="98"/>
      <c r="H239" s="69"/>
      <c r="I239" s="89"/>
      <c r="J239" s="69"/>
      <c r="K239" s="148"/>
      <c r="L239" s="69"/>
      <c r="N239" s="69"/>
    </row>
    <row r="240" spans="3:14">
      <c r="C240" s="148"/>
      <c r="E240" s="120"/>
      <c r="F240" s="98"/>
      <c r="G240" s="98"/>
      <c r="H240" s="69"/>
      <c r="I240" s="89"/>
      <c r="J240" s="69"/>
      <c r="K240" s="148"/>
      <c r="L240" s="69"/>
      <c r="N240" s="69"/>
    </row>
    <row r="241" spans="3:14">
      <c r="C241" s="148"/>
      <c r="E241" s="120"/>
      <c r="F241" s="98"/>
      <c r="G241" s="98"/>
      <c r="H241" s="69"/>
      <c r="I241" s="89"/>
      <c r="J241" s="69"/>
      <c r="K241" s="148"/>
      <c r="L241" s="69"/>
      <c r="N241" s="69"/>
    </row>
    <row r="242" spans="3:14">
      <c r="C242" s="148"/>
      <c r="E242" s="120"/>
      <c r="F242" s="98"/>
      <c r="G242" s="98"/>
      <c r="H242" s="69"/>
      <c r="I242" s="89"/>
      <c r="J242" s="69"/>
      <c r="K242" s="148"/>
      <c r="L242" s="69"/>
      <c r="N242" s="69"/>
    </row>
    <row r="243" spans="3:14">
      <c r="C243" s="148"/>
      <c r="E243" s="120"/>
      <c r="F243" s="98"/>
      <c r="G243" s="98"/>
      <c r="H243" s="69"/>
      <c r="I243" s="89"/>
      <c r="J243" s="69"/>
      <c r="K243" s="148"/>
      <c r="L243" s="69"/>
      <c r="N243" s="69"/>
    </row>
    <row r="244" spans="3:14">
      <c r="C244" s="148"/>
      <c r="E244" s="120"/>
      <c r="F244" s="98"/>
      <c r="G244" s="98"/>
      <c r="H244" s="69"/>
      <c r="I244" s="89"/>
      <c r="J244" s="69"/>
      <c r="K244" s="148"/>
      <c r="L244" s="69"/>
      <c r="N244" s="69"/>
    </row>
    <row r="245" spans="3:14">
      <c r="C245" s="148"/>
      <c r="E245" s="120"/>
      <c r="F245" s="98"/>
      <c r="G245" s="98"/>
      <c r="H245" s="69"/>
      <c r="I245" s="89"/>
      <c r="J245" s="69"/>
      <c r="K245" s="148"/>
      <c r="L245" s="69"/>
      <c r="N245" s="69"/>
    </row>
    <row r="246" spans="3:14">
      <c r="C246" s="148"/>
      <c r="E246" s="120"/>
      <c r="F246" s="98"/>
      <c r="G246" s="98"/>
      <c r="H246" s="69"/>
      <c r="I246" s="89"/>
      <c r="J246" s="69"/>
      <c r="K246" s="148"/>
      <c r="L246" s="69"/>
      <c r="N246" s="69"/>
    </row>
    <row r="247" spans="3:14">
      <c r="C247" s="148"/>
      <c r="E247" s="120"/>
      <c r="F247" s="98"/>
      <c r="G247" s="98"/>
      <c r="H247" s="69"/>
      <c r="I247" s="89"/>
      <c r="J247" s="69"/>
      <c r="K247" s="148"/>
      <c r="L247" s="69"/>
      <c r="N247" s="69"/>
    </row>
    <row r="248" spans="3:14">
      <c r="C248" s="148"/>
      <c r="E248" s="120"/>
      <c r="F248" s="98"/>
      <c r="G248" s="98"/>
      <c r="H248" s="69"/>
      <c r="I248" s="89"/>
      <c r="J248" s="69"/>
      <c r="K248" s="148"/>
      <c r="L248" s="69"/>
      <c r="N248" s="69"/>
    </row>
    <row r="249" spans="3:14">
      <c r="C249" s="148"/>
      <c r="E249" s="120"/>
      <c r="F249" s="98"/>
      <c r="G249" s="98"/>
      <c r="H249" s="69"/>
      <c r="I249" s="89"/>
      <c r="J249" s="69"/>
      <c r="K249" s="148"/>
      <c r="L249" s="69"/>
      <c r="N249" s="69"/>
    </row>
    <row r="250" spans="3:14">
      <c r="C250" s="148"/>
      <c r="E250" s="120"/>
      <c r="F250" s="98"/>
      <c r="G250" s="98"/>
      <c r="H250" s="69"/>
      <c r="I250" s="89"/>
      <c r="J250" s="69"/>
      <c r="K250" s="148"/>
      <c r="L250" s="69"/>
      <c r="N250" s="69"/>
    </row>
    <row r="251" spans="3:14">
      <c r="C251" s="148"/>
      <c r="E251" s="120"/>
      <c r="F251" s="98"/>
      <c r="G251" s="98"/>
      <c r="H251" s="69"/>
      <c r="I251" s="89"/>
      <c r="J251" s="69"/>
      <c r="K251" s="148"/>
      <c r="L251" s="69"/>
      <c r="N251" s="69"/>
    </row>
    <row r="252" spans="3:14">
      <c r="C252" s="148"/>
      <c r="E252" s="120"/>
      <c r="F252" s="98"/>
      <c r="G252" s="98"/>
      <c r="H252" s="69"/>
      <c r="I252" s="89"/>
      <c r="J252" s="69"/>
      <c r="K252" s="148"/>
      <c r="L252" s="69"/>
      <c r="N252" s="69"/>
    </row>
    <row r="253" spans="3:14">
      <c r="C253" s="148"/>
      <c r="E253" s="120"/>
      <c r="F253" s="98"/>
      <c r="G253" s="98"/>
      <c r="H253" s="69"/>
      <c r="I253" s="89"/>
      <c r="J253" s="69"/>
      <c r="K253" s="148"/>
      <c r="L253" s="69"/>
      <c r="N253" s="69"/>
    </row>
    <row r="254" spans="3:14">
      <c r="C254" s="148"/>
      <c r="E254" s="120"/>
      <c r="F254" s="98"/>
      <c r="G254" s="98"/>
      <c r="H254" s="69"/>
      <c r="I254" s="89"/>
      <c r="J254" s="69"/>
      <c r="K254" s="148"/>
      <c r="L254" s="69"/>
      <c r="N254" s="69"/>
    </row>
    <row r="255" spans="3:14">
      <c r="C255" s="148"/>
      <c r="E255" s="120"/>
      <c r="F255" s="98"/>
      <c r="G255" s="98"/>
      <c r="H255" s="69"/>
      <c r="I255" s="89"/>
      <c r="J255" s="69"/>
      <c r="K255" s="148"/>
      <c r="L255" s="69"/>
      <c r="N255" s="69"/>
    </row>
    <row r="256" spans="3:14">
      <c r="C256" s="148"/>
      <c r="E256" s="120"/>
      <c r="F256" s="98"/>
      <c r="G256" s="98"/>
      <c r="H256" s="69"/>
      <c r="I256" s="89"/>
      <c r="J256" s="69"/>
      <c r="K256" s="148"/>
      <c r="L256" s="69"/>
      <c r="N256" s="69"/>
    </row>
    <row r="257" spans="3:14">
      <c r="C257" s="148"/>
      <c r="E257" s="120"/>
      <c r="F257" s="98"/>
      <c r="G257" s="98"/>
      <c r="H257" s="69"/>
      <c r="I257" s="89"/>
      <c r="J257" s="69"/>
      <c r="K257" s="148"/>
      <c r="L257" s="69"/>
      <c r="N257" s="69"/>
    </row>
    <row r="258" spans="3:14">
      <c r="C258" s="148"/>
      <c r="E258" s="120"/>
      <c r="F258" s="98"/>
      <c r="G258" s="98"/>
      <c r="H258" s="69"/>
      <c r="I258" s="89"/>
      <c r="J258" s="69"/>
      <c r="K258" s="148"/>
      <c r="L258" s="69"/>
      <c r="N258" s="69"/>
    </row>
    <row r="259" spans="3:14">
      <c r="C259" s="148"/>
      <c r="E259" s="120"/>
      <c r="F259" s="98"/>
      <c r="G259" s="98"/>
      <c r="H259" s="69"/>
      <c r="I259" s="89"/>
      <c r="J259" s="69"/>
      <c r="K259" s="148"/>
      <c r="L259" s="69"/>
      <c r="N259" s="69"/>
    </row>
    <row r="260" spans="3:14">
      <c r="C260" s="148"/>
      <c r="E260" s="120"/>
      <c r="F260" s="98"/>
      <c r="G260" s="98"/>
      <c r="H260" s="69"/>
      <c r="I260" s="89"/>
      <c r="J260" s="69"/>
      <c r="K260" s="148"/>
      <c r="L260" s="69"/>
      <c r="N260" s="69"/>
    </row>
    <row r="261" spans="3:14">
      <c r="C261" s="148"/>
      <c r="E261" s="120"/>
      <c r="F261" s="98"/>
      <c r="G261" s="98"/>
      <c r="H261" s="69"/>
      <c r="I261" s="89"/>
      <c r="J261" s="69"/>
      <c r="K261" s="148"/>
      <c r="L261" s="69"/>
      <c r="N261" s="69"/>
    </row>
    <row r="262" spans="3:14">
      <c r="C262" s="148"/>
      <c r="E262" s="120"/>
      <c r="F262" s="98"/>
      <c r="G262" s="98"/>
      <c r="H262" s="69"/>
      <c r="I262" s="89"/>
      <c r="J262" s="69"/>
      <c r="K262" s="148"/>
      <c r="L262" s="69"/>
      <c r="N262" s="69"/>
    </row>
    <row r="263" spans="3:14">
      <c r="C263" s="148"/>
      <c r="E263" s="120"/>
      <c r="F263" s="98"/>
      <c r="G263" s="98"/>
      <c r="H263" s="69"/>
      <c r="I263" s="89"/>
      <c r="J263" s="69"/>
      <c r="K263" s="148"/>
      <c r="L263" s="69"/>
      <c r="N263" s="69"/>
    </row>
    <row r="264" spans="3:14">
      <c r="C264" s="148"/>
      <c r="E264" s="120"/>
      <c r="F264" s="98"/>
      <c r="G264" s="98"/>
      <c r="H264" s="69"/>
      <c r="I264" s="89"/>
      <c r="J264" s="69"/>
      <c r="K264" s="148"/>
      <c r="L264" s="69"/>
      <c r="N264" s="69"/>
    </row>
    <row r="265" spans="3:14">
      <c r="C265" s="148"/>
      <c r="E265" s="120"/>
      <c r="F265" s="98"/>
      <c r="G265" s="98"/>
      <c r="H265" s="69"/>
      <c r="I265" s="89"/>
      <c r="J265" s="69"/>
      <c r="K265" s="148"/>
      <c r="L265" s="69"/>
      <c r="N265" s="69"/>
    </row>
    <row r="266" spans="3:14">
      <c r="C266" s="148"/>
      <c r="E266" s="120"/>
      <c r="F266" s="98"/>
      <c r="G266" s="98"/>
      <c r="H266" s="69"/>
      <c r="I266" s="89"/>
      <c r="J266" s="69"/>
      <c r="K266" s="148"/>
      <c r="L266" s="69"/>
      <c r="N266" s="69"/>
    </row>
    <row r="267" spans="3:14">
      <c r="C267" s="148"/>
      <c r="E267" s="120"/>
      <c r="F267" s="98"/>
      <c r="G267" s="98"/>
      <c r="H267" s="69"/>
      <c r="I267" s="89"/>
      <c r="J267" s="69"/>
      <c r="K267" s="148"/>
      <c r="L267" s="69"/>
      <c r="N267" s="69"/>
    </row>
    <row r="268" spans="3:14">
      <c r="C268" s="148"/>
      <c r="E268" s="120"/>
      <c r="F268" s="98"/>
      <c r="G268" s="98"/>
      <c r="H268" s="69"/>
      <c r="I268" s="89"/>
      <c r="J268" s="69"/>
      <c r="K268" s="148"/>
      <c r="L268" s="69"/>
      <c r="N268" s="69"/>
    </row>
    <row r="269" spans="3:14">
      <c r="C269" s="148"/>
      <c r="E269" s="120"/>
      <c r="F269" s="98"/>
      <c r="G269" s="98"/>
      <c r="H269" s="69"/>
      <c r="I269" s="89"/>
      <c r="J269" s="69"/>
      <c r="K269" s="148"/>
      <c r="L269" s="69"/>
      <c r="N269" s="69"/>
    </row>
    <row r="270" spans="3:14">
      <c r="C270" s="148"/>
      <c r="E270" s="120"/>
      <c r="F270" s="98"/>
      <c r="G270" s="98"/>
      <c r="H270" s="69"/>
      <c r="I270" s="89"/>
      <c r="J270" s="69"/>
      <c r="K270" s="148"/>
      <c r="L270" s="69"/>
      <c r="N270" s="69"/>
    </row>
    <row r="271" spans="3:14">
      <c r="C271" s="148"/>
      <c r="E271" s="120"/>
      <c r="F271" s="98"/>
      <c r="G271" s="98"/>
      <c r="H271" s="69"/>
      <c r="I271" s="89"/>
      <c r="J271" s="69"/>
      <c r="K271" s="148"/>
      <c r="L271" s="69"/>
      <c r="N271" s="69"/>
    </row>
    <row r="272" spans="3:14">
      <c r="C272" s="148"/>
      <c r="E272" s="120"/>
      <c r="F272" s="98"/>
      <c r="G272" s="98"/>
      <c r="H272" s="69"/>
      <c r="I272" s="89"/>
      <c r="J272" s="69"/>
      <c r="K272" s="148"/>
      <c r="L272" s="69"/>
      <c r="N272" s="69"/>
    </row>
    <row r="273" spans="3:14">
      <c r="C273" s="148"/>
      <c r="E273" s="120"/>
      <c r="F273" s="98"/>
      <c r="G273" s="98"/>
      <c r="H273" s="69"/>
      <c r="I273" s="89"/>
      <c r="J273" s="69"/>
      <c r="K273" s="148"/>
      <c r="L273" s="69"/>
      <c r="N273" s="69"/>
    </row>
    <row r="274" spans="3:14">
      <c r="C274" s="148"/>
      <c r="E274" s="120"/>
      <c r="F274" s="98"/>
      <c r="G274" s="98"/>
      <c r="H274" s="69"/>
      <c r="I274" s="89"/>
      <c r="J274" s="69"/>
      <c r="K274" s="148"/>
      <c r="L274" s="69"/>
      <c r="N274" s="69"/>
    </row>
    <row r="275" spans="3:14">
      <c r="C275" s="148"/>
      <c r="E275" s="120"/>
      <c r="F275" s="98"/>
      <c r="G275" s="98"/>
      <c r="H275" s="69"/>
      <c r="I275" s="89"/>
      <c r="J275" s="69"/>
      <c r="K275" s="148"/>
      <c r="L275" s="69"/>
      <c r="N275" s="69"/>
    </row>
    <row r="276" spans="3:14">
      <c r="C276" s="148"/>
      <c r="E276" s="120"/>
      <c r="F276" s="98"/>
      <c r="G276" s="98"/>
      <c r="H276" s="69"/>
      <c r="I276" s="89"/>
      <c r="J276" s="69"/>
      <c r="K276" s="148"/>
      <c r="L276" s="69"/>
      <c r="N276" s="69"/>
    </row>
    <row r="277" spans="3:14">
      <c r="C277" s="148"/>
      <c r="E277" s="120"/>
      <c r="F277" s="98"/>
      <c r="G277" s="98"/>
      <c r="H277" s="69"/>
      <c r="I277" s="89"/>
      <c r="J277" s="69"/>
      <c r="K277" s="148"/>
      <c r="L277" s="69"/>
      <c r="N277" s="69"/>
    </row>
    <row r="278" spans="3:14">
      <c r="C278" s="148"/>
      <c r="E278" s="120"/>
      <c r="F278" s="98"/>
      <c r="G278" s="98"/>
      <c r="H278" s="69"/>
      <c r="I278" s="89"/>
      <c r="J278" s="69"/>
      <c r="K278" s="148"/>
      <c r="L278" s="69"/>
      <c r="N278" s="69"/>
    </row>
    <row r="279" spans="3:14">
      <c r="C279" s="148"/>
      <c r="E279" s="120"/>
      <c r="F279" s="98"/>
      <c r="G279" s="98"/>
      <c r="H279" s="69"/>
      <c r="I279" s="89"/>
      <c r="J279" s="69"/>
      <c r="K279" s="148"/>
      <c r="L279" s="69"/>
      <c r="N279" s="69"/>
    </row>
    <row r="280" spans="3:14">
      <c r="C280" s="148"/>
      <c r="E280" s="120"/>
      <c r="F280" s="98"/>
      <c r="G280" s="98"/>
      <c r="H280" s="69"/>
      <c r="I280" s="89"/>
      <c r="J280" s="69"/>
      <c r="K280" s="148"/>
      <c r="L280" s="69"/>
      <c r="N280" s="69"/>
    </row>
    <row r="281" spans="3:14">
      <c r="C281" s="148"/>
      <c r="E281" s="120"/>
      <c r="F281" s="98"/>
      <c r="G281" s="98"/>
      <c r="H281" s="69"/>
      <c r="I281" s="89"/>
      <c r="J281" s="69"/>
      <c r="K281" s="148"/>
      <c r="L281" s="69"/>
      <c r="N281" s="69"/>
    </row>
    <row r="282" spans="3:14">
      <c r="C282" s="148"/>
      <c r="E282" s="120"/>
      <c r="F282" s="98"/>
      <c r="G282" s="98"/>
      <c r="H282" s="69"/>
      <c r="I282" s="89"/>
      <c r="J282" s="69"/>
      <c r="K282" s="148"/>
      <c r="L282" s="69"/>
      <c r="N282" s="69"/>
    </row>
    <row r="283" spans="3:14">
      <c r="C283" s="148"/>
      <c r="E283" s="120"/>
      <c r="F283" s="98"/>
      <c r="G283" s="98"/>
      <c r="H283" s="69"/>
      <c r="I283" s="89"/>
      <c r="J283" s="69"/>
      <c r="K283" s="148"/>
      <c r="L283" s="69"/>
      <c r="N283" s="69"/>
    </row>
    <row r="284" spans="3:14">
      <c r="C284" s="148"/>
      <c r="E284" s="120"/>
      <c r="F284" s="98"/>
      <c r="G284" s="98"/>
      <c r="H284" s="69"/>
      <c r="I284" s="89"/>
      <c r="J284" s="69"/>
      <c r="K284" s="148"/>
      <c r="L284" s="69"/>
      <c r="N284" s="69"/>
    </row>
    <row r="285" spans="3:14">
      <c r="C285" s="148"/>
      <c r="E285" s="120"/>
      <c r="F285" s="98"/>
      <c r="G285" s="98"/>
      <c r="H285" s="69"/>
      <c r="I285" s="89"/>
      <c r="J285" s="69"/>
      <c r="K285" s="148"/>
      <c r="L285" s="69"/>
      <c r="N285" s="69"/>
    </row>
    <row r="286" spans="3:14">
      <c r="C286" s="148"/>
      <c r="E286" s="120"/>
      <c r="F286" s="98"/>
      <c r="G286" s="98"/>
      <c r="H286" s="69"/>
      <c r="I286" s="89"/>
      <c r="J286" s="69"/>
      <c r="K286" s="148"/>
      <c r="L286" s="69"/>
      <c r="N286" s="69"/>
    </row>
    <row r="287" spans="3:14">
      <c r="C287" s="148"/>
      <c r="E287" s="120"/>
      <c r="F287" s="98"/>
      <c r="G287" s="98"/>
      <c r="H287" s="69"/>
      <c r="I287" s="89"/>
      <c r="J287" s="69"/>
      <c r="K287" s="148"/>
      <c r="L287" s="69"/>
      <c r="N287" s="69"/>
    </row>
    <row r="288" spans="3:14">
      <c r="C288" s="148"/>
      <c r="E288" s="120"/>
      <c r="F288" s="98"/>
      <c r="G288" s="98"/>
      <c r="H288" s="69"/>
      <c r="I288" s="89"/>
      <c r="J288" s="69"/>
      <c r="K288" s="148"/>
      <c r="L288" s="69"/>
      <c r="N288" s="69"/>
    </row>
    <row r="289" spans="3:14">
      <c r="C289" s="148"/>
      <c r="E289" s="120"/>
      <c r="F289" s="98"/>
      <c r="G289" s="98"/>
      <c r="H289" s="69"/>
      <c r="I289" s="89"/>
      <c r="J289" s="69"/>
      <c r="K289" s="148"/>
      <c r="L289" s="69"/>
      <c r="N289" s="69"/>
    </row>
    <row r="290" spans="3:14">
      <c r="C290" s="148"/>
      <c r="E290" s="120"/>
      <c r="F290" s="98"/>
      <c r="G290" s="98"/>
      <c r="H290" s="69"/>
      <c r="I290" s="89"/>
      <c r="J290" s="69"/>
      <c r="K290" s="148"/>
      <c r="L290" s="69"/>
      <c r="N290" s="69"/>
    </row>
    <row r="291" spans="3:14">
      <c r="C291" s="148"/>
      <c r="E291" s="120"/>
      <c r="F291" s="98"/>
      <c r="G291" s="98"/>
      <c r="H291" s="69"/>
      <c r="I291" s="89"/>
      <c r="J291" s="69"/>
      <c r="K291" s="148"/>
      <c r="L291" s="69"/>
      <c r="N291" s="69"/>
    </row>
    <row r="292" spans="3:14">
      <c r="C292" s="148"/>
      <c r="E292" s="120"/>
      <c r="F292" s="98"/>
      <c r="G292" s="98"/>
      <c r="H292" s="69"/>
      <c r="I292" s="89"/>
      <c r="J292" s="69"/>
      <c r="K292" s="148"/>
      <c r="L292" s="69"/>
      <c r="N292" s="69"/>
    </row>
    <row r="293" spans="3:14">
      <c r="C293" s="148"/>
      <c r="E293" s="120"/>
      <c r="F293" s="98"/>
      <c r="G293" s="98"/>
      <c r="H293" s="69"/>
      <c r="I293" s="89"/>
      <c r="J293" s="69"/>
      <c r="K293" s="148"/>
      <c r="L293" s="69"/>
      <c r="N293" s="69"/>
    </row>
    <row r="294" spans="3:14">
      <c r="C294" s="148"/>
      <c r="E294" s="120"/>
      <c r="F294" s="98"/>
      <c r="G294" s="98"/>
      <c r="H294" s="69"/>
      <c r="I294" s="89"/>
      <c r="J294" s="69"/>
      <c r="K294" s="148"/>
      <c r="L294" s="69"/>
      <c r="N294" s="69"/>
    </row>
    <row r="295" spans="3:14">
      <c r="C295" s="148"/>
      <c r="E295" s="120"/>
      <c r="F295" s="98"/>
      <c r="G295" s="98"/>
      <c r="H295" s="69"/>
      <c r="I295" s="89"/>
      <c r="J295" s="69"/>
      <c r="K295" s="148"/>
      <c r="L295" s="69"/>
      <c r="N295" s="69"/>
    </row>
    <row r="296" spans="3:14">
      <c r="C296" s="148"/>
      <c r="E296" s="120"/>
      <c r="F296" s="98"/>
      <c r="G296" s="98"/>
      <c r="H296" s="69"/>
      <c r="I296" s="89"/>
      <c r="J296" s="69"/>
      <c r="K296" s="148"/>
      <c r="L296" s="69"/>
      <c r="N296" s="69"/>
    </row>
    <row r="297" spans="3:14">
      <c r="C297" s="148"/>
      <c r="E297" s="120"/>
      <c r="F297" s="98"/>
      <c r="G297" s="98"/>
      <c r="H297" s="69"/>
      <c r="I297" s="89"/>
      <c r="J297" s="69"/>
      <c r="K297" s="148"/>
      <c r="L297" s="69"/>
      <c r="N297" s="69"/>
    </row>
    <row r="298" spans="3:14">
      <c r="C298" s="148"/>
      <c r="E298" s="120"/>
      <c r="F298" s="98"/>
      <c r="G298" s="98"/>
      <c r="H298" s="69"/>
      <c r="I298" s="89"/>
      <c r="J298" s="69"/>
      <c r="K298" s="148"/>
      <c r="L298" s="69"/>
      <c r="N298" s="69"/>
    </row>
    <row r="299" spans="3:14">
      <c r="C299" s="148"/>
      <c r="E299" s="120"/>
      <c r="F299" s="98"/>
      <c r="G299" s="98"/>
      <c r="H299" s="69"/>
      <c r="I299" s="89"/>
      <c r="J299" s="69"/>
      <c r="K299" s="148"/>
      <c r="L299" s="69"/>
      <c r="N299" s="69"/>
    </row>
    <row r="300" spans="3:14">
      <c r="C300" s="148"/>
      <c r="E300" s="120"/>
      <c r="F300" s="98"/>
      <c r="G300" s="98"/>
      <c r="H300" s="69"/>
      <c r="I300" s="89"/>
      <c r="J300" s="69"/>
      <c r="K300" s="148"/>
      <c r="L300" s="69"/>
      <c r="N300" s="69"/>
    </row>
    <row r="301" spans="3:14">
      <c r="C301" s="148"/>
      <c r="E301" s="120"/>
      <c r="F301" s="98"/>
      <c r="G301" s="98"/>
      <c r="H301" s="69"/>
      <c r="I301" s="89"/>
      <c r="J301" s="69"/>
      <c r="K301" s="148"/>
      <c r="L301" s="69"/>
      <c r="N301" s="69"/>
    </row>
    <row r="302" spans="3:14">
      <c r="C302" s="148"/>
      <c r="E302" s="120"/>
      <c r="F302" s="98"/>
      <c r="G302" s="98"/>
      <c r="H302" s="69"/>
      <c r="I302" s="89"/>
      <c r="J302" s="69"/>
      <c r="K302" s="148"/>
      <c r="L302" s="69"/>
      <c r="N302" s="69"/>
    </row>
    <row r="303" spans="3:14">
      <c r="C303" s="148"/>
      <c r="E303" s="120"/>
      <c r="F303" s="98"/>
      <c r="G303" s="98"/>
      <c r="H303" s="69"/>
      <c r="I303" s="89"/>
      <c r="J303" s="69"/>
      <c r="K303" s="148"/>
      <c r="L303" s="69"/>
      <c r="N303" s="69"/>
    </row>
    <row r="304" spans="3:14">
      <c r="C304" s="148"/>
      <c r="E304" s="120"/>
      <c r="F304" s="98"/>
      <c r="G304" s="98"/>
      <c r="H304" s="69"/>
      <c r="I304" s="89"/>
      <c r="J304" s="69"/>
      <c r="K304" s="148"/>
      <c r="L304" s="69"/>
      <c r="N304" s="69"/>
    </row>
    <row r="305" spans="3:14">
      <c r="C305" s="148"/>
      <c r="E305" s="120"/>
      <c r="F305" s="98"/>
      <c r="G305" s="98"/>
      <c r="H305" s="69"/>
      <c r="I305" s="89"/>
      <c r="J305" s="69"/>
      <c r="K305" s="148"/>
      <c r="L305" s="69"/>
      <c r="N305" s="69"/>
    </row>
    <row r="306" spans="3:14">
      <c r="C306" s="148"/>
      <c r="E306" s="120"/>
      <c r="F306" s="98"/>
      <c r="G306" s="98"/>
      <c r="H306" s="69"/>
      <c r="I306" s="89"/>
      <c r="J306" s="69"/>
      <c r="K306" s="148"/>
      <c r="L306" s="69"/>
      <c r="N306" s="69"/>
    </row>
    <row r="307" spans="3:14">
      <c r="C307" s="148"/>
      <c r="E307" s="120"/>
      <c r="F307" s="98"/>
      <c r="G307" s="98"/>
      <c r="H307" s="69"/>
      <c r="I307" s="89"/>
      <c r="J307" s="69"/>
      <c r="K307" s="148"/>
      <c r="L307" s="69"/>
      <c r="N307" s="69"/>
    </row>
    <row r="308" spans="3:14">
      <c r="C308" s="148"/>
      <c r="E308" s="120"/>
      <c r="F308" s="98"/>
      <c r="G308" s="98"/>
      <c r="H308" s="69"/>
      <c r="I308" s="89"/>
      <c r="J308" s="69"/>
      <c r="K308" s="148"/>
      <c r="L308" s="69"/>
      <c r="N308" s="69"/>
    </row>
    <row r="309" spans="3:14">
      <c r="C309" s="148"/>
      <c r="E309" s="120"/>
      <c r="F309" s="98"/>
      <c r="G309" s="98"/>
      <c r="H309" s="69"/>
      <c r="I309" s="89"/>
      <c r="J309" s="69"/>
      <c r="K309" s="148"/>
      <c r="L309" s="69"/>
      <c r="N309" s="69"/>
    </row>
    <row r="310" spans="3:14">
      <c r="C310" s="148"/>
      <c r="E310" s="120"/>
      <c r="F310" s="98"/>
      <c r="G310" s="98"/>
      <c r="H310" s="69"/>
      <c r="I310" s="89"/>
      <c r="J310" s="69"/>
      <c r="K310" s="148"/>
      <c r="L310" s="69"/>
      <c r="N310" s="69"/>
    </row>
    <row r="311" spans="3:14">
      <c r="C311" s="148"/>
      <c r="E311" s="120"/>
      <c r="F311" s="98"/>
      <c r="G311" s="98"/>
      <c r="H311" s="69"/>
      <c r="I311" s="89"/>
      <c r="J311" s="69"/>
      <c r="K311" s="148"/>
      <c r="L311" s="69"/>
      <c r="N311" s="69"/>
    </row>
    <row r="312" spans="3:14">
      <c r="C312" s="148"/>
      <c r="E312" s="120"/>
      <c r="F312" s="98"/>
      <c r="G312" s="98"/>
      <c r="H312" s="69"/>
      <c r="I312" s="89"/>
      <c r="J312" s="69"/>
      <c r="K312" s="148"/>
      <c r="L312" s="69"/>
      <c r="N312" s="69"/>
    </row>
    <row r="313" spans="3:14">
      <c r="C313" s="148"/>
      <c r="E313" s="120"/>
      <c r="F313" s="98"/>
      <c r="G313" s="98"/>
      <c r="H313" s="69"/>
      <c r="I313" s="89"/>
      <c r="J313" s="69"/>
      <c r="K313" s="148"/>
      <c r="L313" s="69"/>
      <c r="N313" s="69"/>
    </row>
    <row r="314" spans="3:14">
      <c r="C314" s="148"/>
      <c r="E314" s="120"/>
      <c r="F314" s="98"/>
      <c r="G314" s="98"/>
      <c r="H314" s="69"/>
      <c r="I314" s="89"/>
      <c r="J314" s="69"/>
      <c r="K314" s="148"/>
      <c r="L314" s="69"/>
      <c r="N314" s="69"/>
    </row>
    <row r="315" spans="3:14">
      <c r="C315" s="148"/>
      <c r="E315" s="120"/>
      <c r="F315" s="98"/>
      <c r="G315" s="98"/>
      <c r="H315" s="69"/>
      <c r="I315" s="89"/>
      <c r="J315" s="69"/>
      <c r="K315" s="148"/>
      <c r="L315" s="69"/>
      <c r="N315" s="69"/>
    </row>
    <row r="316" spans="3:14">
      <c r="C316" s="148"/>
      <c r="E316" s="120"/>
      <c r="F316" s="98"/>
      <c r="G316" s="98"/>
      <c r="H316" s="69"/>
      <c r="I316" s="89"/>
      <c r="J316" s="69"/>
      <c r="K316" s="148"/>
      <c r="L316" s="69"/>
      <c r="N316" s="69"/>
    </row>
    <row r="317" spans="3:14">
      <c r="C317" s="148"/>
      <c r="E317" s="120"/>
      <c r="F317" s="98"/>
      <c r="G317" s="98"/>
      <c r="H317" s="69"/>
      <c r="I317" s="89"/>
      <c r="J317" s="69"/>
      <c r="K317" s="148"/>
      <c r="L317" s="69"/>
      <c r="N317" s="69"/>
    </row>
    <row r="318" spans="3:14">
      <c r="C318" s="148"/>
      <c r="E318" s="120"/>
      <c r="F318" s="98"/>
      <c r="G318" s="98"/>
      <c r="H318" s="69"/>
      <c r="I318" s="89"/>
      <c r="J318" s="69"/>
      <c r="K318" s="148"/>
      <c r="L318" s="69"/>
      <c r="N318" s="69"/>
    </row>
    <row r="319" spans="3:14">
      <c r="C319" s="148"/>
      <c r="E319" s="120"/>
      <c r="F319" s="98"/>
      <c r="G319" s="98"/>
      <c r="H319" s="69"/>
      <c r="I319" s="89"/>
      <c r="J319" s="69"/>
      <c r="K319" s="148"/>
      <c r="L319" s="69"/>
      <c r="N319" s="69"/>
    </row>
    <row r="320" spans="3:14">
      <c r="C320" s="148"/>
      <c r="E320" s="120"/>
      <c r="F320" s="98"/>
      <c r="G320" s="98"/>
      <c r="H320" s="69"/>
      <c r="I320" s="89"/>
      <c r="J320" s="69"/>
      <c r="K320" s="148"/>
      <c r="L320" s="69"/>
      <c r="N320" s="69"/>
    </row>
    <row r="321" spans="3:14">
      <c r="C321" s="148"/>
      <c r="E321" s="120"/>
      <c r="F321" s="98"/>
      <c r="G321" s="98"/>
      <c r="H321" s="69"/>
      <c r="I321" s="89"/>
      <c r="J321" s="69"/>
      <c r="K321" s="148"/>
      <c r="L321" s="69"/>
      <c r="N321" s="69"/>
    </row>
    <row r="322" spans="3:14">
      <c r="C322" s="148"/>
      <c r="E322" s="120"/>
      <c r="F322" s="98"/>
      <c r="G322" s="98"/>
      <c r="H322" s="69"/>
      <c r="I322" s="89"/>
      <c r="J322" s="69"/>
      <c r="K322" s="148"/>
      <c r="L322" s="69"/>
      <c r="N322" s="69"/>
    </row>
    <row r="323" spans="3:14">
      <c r="C323" s="148"/>
      <c r="E323" s="120"/>
      <c r="F323" s="98"/>
      <c r="G323" s="98"/>
      <c r="H323" s="69"/>
      <c r="I323" s="89"/>
      <c r="J323" s="69"/>
      <c r="K323" s="148"/>
      <c r="L323" s="69"/>
      <c r="N323" s="69"/>
    </row>
    <row r="324" spans="3:14">
      <c r="C324" s="148"/>
      <c r="E324" s="120"/>
      <c r="F324" s="98"/>
      <c r="G324" s="98"/>
      <c r="H324" s="69"/>
      <c r="I324" s="89"/>
      <c r="J324" s="69"/>
      <c r="K324" s="148"/>
      <c r="L324" s="69"/>
      <c r="N324" s="69"/>
    </row>
    <row r="325" spans="3:14">
      <c r="C325" s="148"/>
      <c r="E325" s="120"/>
      <c r="F325" s="98"/>
      <c r="G325" s="98"/>
      <c r="H325" s="69"/>
      <c r="I325" s="89"/>
      <c r="J325" s="69"/>
      <c r="K325" s="148"/>
      <c r="L325" s="69"/>
      <c r="N325" s="69"/>
    </row>
    <row r="326" spans="3:14">
      <c r="C326" s="148"/>
      <c r="E326" s="120"/>
      <c r="F326" s="98"/>
      <c r="G326" s="98"/>
      <c r="H326" s="69"/>
      <c r="I326" s="89"/>
      <c r="J326" s="69"/>
      <c r="K326" s="148"/>
      <c r="L326" s="69"/>
      <c r="N326" s="69"/>
    </row>
    <row r="327" spans="3:14">
      <c r="C327" s="148"/>
      <c r="E327" s="120"/>
      <c r="F327" s="98"/>
      <c r="G327" s="98"/>
      <c r="H327" s="69"/>
      <c r="I327" s="89"/>
      <c r="J327" s="69"/>
      <c r="K327" s="148"/>
      <c r="L327" s="69"/>
      <c r="N327" s="69"/>
    </row>
    <row r="328" spans="3:14">
      <c r="C328" s="148"/>
      <c r="E328" s="120"/>
      <c r="F328" s="98"/>
      <c r="G328" s="98"/>
      <c r="H328" s="69"/>
      <c r="I328" s="89"/>
      <c r="J328" s="69"/>
      <c r="K328" s="148"/>
      <c r="L328" s="69"/>
      <c r="N328" s="69"/>
    </row>
    <row r="329" spans="3:14">
      <c r="C329" s="148"/>
      <c r="E329" s="120"/>
      <c r="F329" s="98"/>
      <c r="G329" s="98"/>
      <c r="H329" s="69"/>
      <c r="I329" s="89"/>
      <c r="J329" s="69"/>
      <c r="K329" s="148"/>
      <c r="L329" s="69"/>
      <c r="N329" s="69"/>
    </row>
    <row r="330" spans="3:14">
      <c r="C330" s="148"/>
      <c r="E330" s="120"/>
      <c r="F330" s="98"/>
      <c r="G330" s="98"/>
      <c r="H330" s="69"/>
      <c r="I330" s="89"/>
      <c r="J330" s="69"/>
      <c r="K330" s="148"/>
      <c r="L330" s="69"/>
      <c r="N330" s="69"/>
    </row>
    <row r="331" spans="3:14">
      <c r="C331" s="148"/>
      <c r="E331" s="120"/>
      <c r="F331" s="98"/>
      <c r="G331" s="98"/>
      <c r="H331" s="69"/>
      <c r="I331" s="89"/>
      <c r="J331" s="69"/>
      <c r="K331" s="148"/>
      <c r="L331" s="69"/>
      <c r="N331" s="69"/>
    </row>
    <row r="332" spans="3:14">
      <c r="C332" s="148"/>
      <c r="E332" s="120"/>
      <c r="F332" s="98"/>
      <c r="G332" s="98"/>
      <c r="H332" s="69"/>
      <c r="I332" s="89"/>
      <c r="J332" s="69"/>
      <c r="K332" s="148"/>
      <c r="L332" s="69"/>
      <c r="N332" s="69"/>
    </row>
    <row r="333" spans="3:14">
      <c r="C333" s="148"/>
      <c r="E333" s="120"/>
      <c r="F333" s="98"/>
      <c r="G333" s="98"/>
      <c r="H333" s="69"/>
      <c r="I333" s="89"/>
      <c r="J333" s="69"/>
      <c r="K333" s="148"/>
      <c r="L333" s="69"/>
      <c r="N333" s="69"/>
    </row>
    <row r="334" spans="3:14">
      <c r="C334" s="148"/>
      <c r="E334" s="120"/>
      <c r="F334" s="98"/>
      <c r="G334" s="98"/>
      <c r="H334" s="69"/>
      <c r="I334" s="89"/>
      <c r="J334" s="69"/>
      <c r="K334" s="148"/>
      <c r="L334" s="69"/>
      <c r="N334" s="69"/>
    </row>
    <row r="335" spans="3:14">
      <c r="C335" s="148"/>
      <c r="E335" s="120"/>
      <c r="F335" s="98"/>
      <c r="G335" s="98"/>
      <c r="H335" s="69"/>
      <c r="I335" s="89"/>
      <c r="J335" s="69"/>
      <c r="K335" s="148"/>
      <c r="L335" s="69"/>
      <c r="N335" s="69"/>
    </row>
    <row r="336" spans="3:14">
      <c r="C336" s="148"/>
      <c r="E336" s="120"/>
      <c r="F336" s="98"/>
      <c r="G336" s="98"/>
      <c r="H336" s="69"/>
      <c r="I336" s="89"/>
      <c r="J336" s="69"/>
      <c r="K336" s="148"/>
      <c r="L336" s="69"/>
      <c r="N336" s="69"/>
    </row>
    <row r="337" spans="3:14">
      <c r="C337" s="148"/>
      <c r="E337" s="120"/>
      <c r="F337" s="98"/>
      <c r="G337" s="98"/>
      <c r="H337" s="69"/>
      <c r="I337" s="89"/>
      <c r="J337" s="69"/>
      <c r="K337" s="148"/>
      <c r="L337" s="69"/>
      <c r="N337" s="69"/>
    </row>
    <row r="338" spans="3:14">
      <c r="C338" s="148"/>
      <c r="E338" s="120"/>
      <c r="F338" s="98"/>
      <c r="G338" s="98"/>
      <c r="H338" s="69"/>
      <c r="I338" s="89"/>
      <c r="J338" s="69"/>
      <c r="K338" s="148"/>
      <c r="L338" s="69"/>
      <c r="N338" s="69"/>
    </row>
    <row r="339" spans="3:14">
      <c r="C339" s="148"/>
      <c r="E339" s="120"/>
      <c r="F339" s="98"/>
      <c r="G339" s="98"/>
      <c r="H339" s="69"/>
      <c r="I339" s="89"/>
      <c r="J339" s="69"/>
      <c r="K339" s="148"/>
      <c r="L339" s="69"/>
      <c r="N339" s="69"/>
    </row>
    <row r="340" spans="3:14">
      <c r="C340" s="148"/>
      <c r="E340" s="120"/>
      <c r="F340" s="98"/>
      <c r="G340" s="98"/>
      <c r="H340" s="69"/>
      <c r="I340" s="89"/>
      <c r="J340" s="69"/>
      <c r="K340" s="148"/>
      <c r="L340" s="69"/>
      <c r="N340" s="69"/>
    </row>
    <row r="341" spans="3:14">
      <c r="C341" s="148"/>
      <c r="E341" s="120"/>
      <c r="F341" s="98"/>
      <c r="G341" s="98"/>
      <c r="H341" s="69"/>
      <c r="I341" s="89"/>
      <c r="J341" s="69"/>
      <c r="K341" s="148"/>
      <c r="L341" s="69"/>
      <c r="N341" s="69"/>
    </row>
    <row r="342" spans="3:14">
      <c r="C342" s="148"/>
      <c r="E342" s="120"/>
      <c r="F342" s="98"/>
      <c r="G342" s="98"/>
      <c r="H342" s="69"/>
      <c r="I342" s="89"/>
      <c r="J342" s="69"/>
      <c r="K342" s="148"/>
      <c r="L342" s="69"/>
      <c r="N342" s="69"/>
    </row>
    <row r="343" spans="3:14">
      <c r="C343" s="148"/>
      <c r="E343" s="120"/>
      <c r="F343" s="98"/>
      <c r="G343" s="98"/>
      <c r="H343" s="69"/>
      <c r="I343" s="89"/>
      <c r="J343" s="69"/>
      <c r="K343" s="148"/>
      <c r="L343" s="69"/>
      <c r="N343" s="69"/>
    </row>
    <row r="344" spans="3:14">
      <c r="C344" s="148"/>
      <c r="E344" s="120"/>
      <c r="F344" s="98"/>
      <c r="G344" s="98"/>
      <c r="H344" s="69"/>
      <c r="I344" s="89"/>
      <c r="J344" s="69"/>
      <c r="K344" s="148"/>
      <c r="L344" s="69"/>
      <c r="N344" s="69"/>
    </row>
    <row r="345" spans="3:14">
      <c r="C345" s="148"/>
      <c r="E345" s="120"/>
      <c r="F345" s="98"/>
      <c r="G345" s="98"/>
      <c r="H345" s="69"/>
      <c r="I345" s="89"/>
      <c r="J345" s="69"/>
      <c r="K345" s="148"/>
      <c r="L345" s="69"/>
      <c r="N345" s="69"/>
    </row>
    <row r="346" spans="3:14">
      <c r="C346" s="148"/>
      <c r="E346" s="120"/>
      <c r="F346" s="98"/>
      <c r="G346" s="98"/>
      <c r="H346" s="69"/>
      <c r="I346" s="89"/>
      <c r="J346" s="69"/>
      <c r="K346" s="148"/>
      <c r="L346" s="69"/>
      <c r="N346" s="69"/>
    </row>
    <row r="347" spans="3:14">
      <c r="C347" s="148"/>
      <c r="E347" s="120"/>
      <c r="F347" s="98"/>
      <c r="G347" s="98"/>
      <c r="H347" s="69"/>
      <c r="I347" s="89"/>
      <c r="J347" s="69"/>
      <c r="K347" s="148"/>
      <c r="L347" s="69"/>
      <c r="N347" s="69"/>
    </row>
    <row r="348" spans="3:14">
      <c r="C348" s="148"/>
      <c r="E348" s="120"/>
      <c r="F348" s="98"/>
      <c r="G348" s="98"/>
      <c r="H348" s="69"/>
      <c r="I348" s="89"/>
      <c r="J348" s="69"/>
      <c r="K348" s="148"/>
      <c r="L348" s="69"/>
      <c r="N348" s="69"/>
    </row>
    <row r="349" spans="3:14">
      <c r="C349" s="148"/>
      <c r="E349" s="120"/>
      <c r="F349" s="98"/>
      <c r="G349" s="98"/>
      <c r="H349" s="69"/>
      <c r="I349" s="89"/>
      <c r="J349" s="69"/>
      <c r="K349" s="148"/>
      <c r="L349" s="69"/>
      <c r="N349" s="69"/>
    </row>
    <row r="350" spans="3:14">
      <c r="C350" s="148"/>
      <c r="E350" s="120"/>
      <c r="F350" s="98"/>
      <c r="G350" s="98"/>
      <c r="H350" s="69"/>
      <c r="I350" s="89"/>
      <c r="J350" s="69"/>
      <c r="K350" s="148"/>
      <c r="L350" s="69"/>
      <c r="N350" s="69"/>
    </row>
    <row r="351" spans="3:14">
      <c r="C351" s="148"/>
      <c r="E351" s="120"/>
      <c r="F351" s="98"/>
      <c r="G351" s="98"/>
      <c r="H351" s="69"/>
      <c r="I351" s="89"/>
      <c r="J351" s="69"/>
      <c r="K351" s="148"/>
      <c r="L351" s="69"/>
      <c r="N351" s="69"/>
    </row>
    <row r="352" spans="3:14">
      <c r="C352" s="148"/>
      <c r="E352" s="120"/>
      <c r="F352" s="98"/>
      <c r="G352" s="98"/>
      <c r="H352" s="69"/>
      <c r="I352" s="89"/>
      <c r="J352" s="69"/>
      <c r="K352" s="148"/>
      <c r="L352" s="69"/>
      <c r="N352" s="69"/>
    </row>
    <row r="353" spans="3:14">
      <c r="C353" s="148"/>
      <c r="E353" s="120"/>
      <c r="F353" s="98"/>
      <c r="G353" s="98"/>
      <c r="H353" s="69"/>
      <c r="I353" s="89"/>
      <c r="J353" s="69"/>
      <c r="K353" s="148"/>
      <c r="L353" s="69"/>
      <c r="N353" s="69"/>
    </row>
    <row r="354" spans="3:14">
      <c r="C354" s="148"/>
      <c r="E354" s="120"/>
      <c r="F354" s="98"/>
      <c r="G354" s="98"/>
      <c r="H354" s="69"/>
      <c r="I354" s="89"/>
      <c r="J354" s="69"/>
      <c r="K354" s="148"/>
      <c r="L354" s="69"/>
      <c r="N354" s="69"/>
    </row>
    <row r="355" spans="3:14">
      <c r="C355" s="148"/>
      <c r="E355" s="120"/>
      <c r="F355" s="98"/>
      <c r="G355" s="98"/>
      <c r="H355" s="69"/>
      <c r="I355" s="89"/>
      <c r="J355" s="69"/>
      <c r="K355" s="148"/>
      <c r="L355" s="69"/>
      <c r="N355" s="69"/>
    </row>
    <row r="356" spans="3:14">
      <c r="C356" s="148"/>
      <c r="E356" s="120"/>
      <c r="F356" s="98"/>
      <c r="G356" s="98"/>
      <c r="H356" s="69"/>
      <c r="I356" s="89"/>
      <c r="J356" s="69"/>
      <c r="K356" s="148"/>
      <c r="L356" s="69"/>
      <c r="N356" s="69"/>
    </row>
    <row r="357" spans="3:14">
      <c r="C357" s="148"/>
      <c r="E357" s="120"/>
      <c r="F357" s="98"/>
      <c r="G357" s="98"/>
      <c r="H357" s="69"/>
      <c r="I357" s="89"/>
      <c r="J357" s="69"/>
      <c r="K357" s="148"/>
      <c r="L357" s="69"/>
      <c r="N357" s="69"/>
    </row>
    <row r="358" spans="3:14">
      <c r="C358" s="148"/>
      <c r="E358" s="120"/>
      <c r="F358" s="98"/>
      <c r="G358" s="98"/>
      <c r="H358" s="69"/>
      <c r="I358" s="89"/>
      <c r="J358" s="69"/>
      <c r="K358" s="148"/>
      <c r="L358" s="69"/>
      <c r="N358" s="69"/>
    </row>
    <row r="359" spans="3:14">
      <c r="C359" s="148"/>
      <c r="E359" s="120"/>
      <c r="F359" s="98"/>
      <c r="G359" s="98"/>
      <c r="H359" s="69"/>
      <c r="I359" s="89"/>
      <c r="J359" s="69"/>
      <c r="K359" s="148"/>
      <c r="L359" s="69"/>
      <c r="N359" s="69"/>
    </row>
    <row r="360" spans="3:14">
      <c r="C360" s="148"/>
      <c r="E360" s="120"/>
      <c r="F360" s="98"/>
      <c r="G360" s="98"/>
      <c r="H360" s="69"/>
      <c r="I360" s="89"/>
      <c r="J360" s="69"/>
      <c r="K360" s="148"/>
      <c r="L360" s="69"/>
      <c r="N360" s="69"/>
    </row>
    <row r="361" spans="3:14">
      <c r="C361" s="148"/>
      <c r="E361" s="120"/>
      <c r="F361" s="98"/>
      <c r="G361" s="98"/>
      <c r="H361" s="69"/>
      <c r="I361" s="89"/>
      <c r="J361" s="69"/>
      <c r="K361" s="148"/>
      <c r="L361" s="69"/>
      <c r="N361" s="69"/>
    </row>
    <row r="362" spans="3:14">
      <c r="C362" s="148"/>
      <c r="E362" s="120"/>
      <c r="F362" s="98"/>
      <c r="G362" s="98"/>
      <c r="H362" s="69"/>
      <c r="I362" s="89"/>
      <c r="J362" s="69"/>
      <c r="K362" s="148"/>
      <c r="L362" s="69"/>
      <c r="N362" s="69"/>
    </row>
    <row r="363" spans="3:14">
      <c r="C363" s="148"/>
      <c r="E363" s="120"/>
      <c r="F363" s="98"/>
      <c r="G363" s="98"/>
      <c r="H363" s="69"/>
      <c r="I363" s="89"/>
      <c r="J363" s="69"/>
      <c r="K363" s="148"/>
      <c r="L363" s="69"/>
      <c r="N363" s="69"/>
    </row>
    <row r="364" spans="3:14">
      <c r="C364" s="148"/>
      <c r="E364" s="120"/>
      <c r="F364" s="98"/>
      <c r="G364" s="98"/>
      <c r="H364" s="69"/>
      <c r="I364" s="89"/>
      <c r="J364" s="69"/>
      <c r="K364" s="148"/>
      <c r="L364" s="69"/>
      <c r="N364" s="69"/>
    </row>
    <row r="365" spans="3:14">
      <c r="C365" s="148"/>
      <c r="E365" s="120"/>
      <c r="F365" s="98"/>
      <c r="G365" s="98"/>
      <c r="H365" s="69"/>
      <c r="I365" s="89"/>
      <c r="J365" s="69"/>
      <c r="K365" s="148"/>
      <c r="L365" s="69"/>
      <c r="N365" s="69"/>
    </row>
    <row r="366" spans="3:14">
      <c r="C366" s="148"/>
      <c r="E366" s="120"/>
      <c r="F366" s="98"/>
      <c r="G366" s="98"/>
      <c r="H366" s="69"/>
      <c r="I366" s="89"/>
      <c r="J366" s="69"/>
      <c r="K366" s="148"/>
      <c r="L366" s="69"/>
      <c r="N366" s="69"/>
    </row>
    <row r="367" spans="3:14">
      <c r="C367" s="148"/>
      <c r="E367" s="120"/>
      <c r="F367" s="98"/>
      <c r="G367" s="98"/>
      <c r="H367" s="69"/>
      <c r="I367" s="89"/>
      <c r="J367" s="69"/>
      <c r="K367" s="148"/>
      <c r="L367" s="69"/>
      <c r="N367" s="69"/>
    </row>
    <row r="368" spans="3:14">
      <c r="C368" s="148"/>
      <c r="E368" s="120"/>
      <c r="F368" s="98"/>
      <c r="G368" s="98"/>
      <c r="H368" s="69"/>
      <c r="I368" s="89"/>
      <c r="J368" s="69"/>
      <c r="K368" s="148"/>
      <c r="L368" s="69"/>
      <c r="N368" s="69"/>
    </row>
    <row r="369" spans="3:14">
      <c r="C369" s="148"/>
      <c r="E369" s="120"/>
      <c r="F369" s="98"/>
      <c r="G369" s="98"/>
      <c r="H369" s="69"/>
      <c r="I369" s="89"/>
      <c r="J369" s="69"/>
      <c r="K369" s="148"/>
      <c r="L369" s="69"/>
      <c r="N369" s="69"/>
    </row>
    <row r="370" spans="3:14">
      <c r="C370" s="148"/>
      <c r="E370" s="120"/>
      <c r="F370" s="98"/>
      <c r="G370" s="98"/>
      <c r="H370" s="69"/>
      <c r="I370" s="89"/>
      <c r="J370" s="69"/>
      <c r="K370" s="148"/>
      <c r="L370" s="69"/>
      <c r="N370" s="69"/>
    </row>
    <row r="371" spans="3:14">
      <c r="C371" s="148"/>
      <c r="E371" s="120"/>
      <c r="F371" s="98"/>
      <c r="G371" s="98"/>
      <c r="H371" s="69"/>
      <c r="I371" s="89"/>
      <c r="J371" s="69"/>
      <c r="K371" s="148"/>
      <c r="L371" s="69"/>
      <c r="N371" s="69"/>
    </row>
    <row r="372" spans="3:14">
      <c r="C372" s="148"/>
      <c r="E372" s="120"/>
      <c r="F372" s="98"/>
      <c r="G372" s="98"/>
      <c r="H372" s="69"/>
      <c r="I372" s="89"/>
      <c r="J372" s="69"/>
      <c r="K372" s="148"/>
      <c r="L372" s="69"/>
      <c r="N372" s="69"/>
    </row>
    <row r="373" spans="3:14">
      <c r="C373" s="148"/>
      <c r="E373" s="120"/>
      <c r="F373" s="98"/>
      <c r="G373" s="98"/>
      <c r="H373" s="69"/>
      <c r="I373" s="89"/>
      <c r="J373" s="69"/>
      <c r="K373" s="148"/>
      <c r="L373" s="69"/>
      <c r="N373" s="69"/>
    </row>
    <row r="374" spans="3:14">
      <c r="C374" s="148"/>
      <c r="E374" s="120"/>
      <c r="F374" s="98"/>
      <c r="G374" s="98"/>
      <c r="H374" s="69"/>
      <c r="I374" s="89"/>
      <c r="J374" s="69"/>
      <c r="K374" s="148"/>
      <c r="L374" s="69"/>
      <c r="N374" s="69"/>
    </row>
    <row r="375" spans="3:14">
      <c r="C375" s="148"/>
      <c r="E375" s="120"/>
      <c r="F375" s="98"/>
      <c r="G375" s="98"/>
      <c r="H375" s="69"/>
      <c r="I375" s="89"/>
      <c r="J375" s="69"/>
      <c r="K375" s="148"/>
      <c r="L375" s="69"/>
      <c r="N375" s="69"/>
    </row>
    <row r="376" spans="3:14">
      <c r="C376" s="148"/>
      <c r="E376" s="120"/>
      <c r="F376" s="98"/>
      <c r="G376" s="98"/>
      <c r="H376" s="69"/>
      <c r="I376" s="89"/>
      <c r="J376" s="69"/>
      <c r="K376" s="148"/>
      <c r="L376" s="69"/>
      <c r="N376" s="69"/>
    </row>
    <row r="377" spans="3:14">
      <c r="C377" s="148"/>
      <c r="E377" s="120"/>
      <c r="F377" s="98"/>
      <c r="G377" s="98"/>
      <c r="H377" s="69"/>
      <c r="I377" s="89"/>
      <c r="J377" s="69"/>
      <c r="K377" s="148"/>
      <c r="L377" s="69"/>
      <c r="N377" s="69"/>
    </row>
    <row r="378" spans="3:14">
      <c r="C378" s="148"/>
      <c r="E378" s="120"/>
      <c r="F378" s="98"/>
      <c r="G378" s="98"/>
      <c r="H378" s="69"/>
      <c r="I378" s="89"/>
      <c r="J378" s="69"/>
      <c r="K378" s="148"/>
      <c r="L378" s="69"/>
      <c r="N378" s="69"/>
    </row>
    <row r="379" spans="3:14">
      <c r="C379" s="148"/>
      <c r="E379" s="120"/>
      <c r="F379" s="98"/>
      <c r="G379" s="98"/>
      <c r="H379" s="69"/>
      <c r="I379" s="89"/>
      <c r="J379" s="69"/>
      <c r="K379" s="148"/>
      <c r="L379" s="69"/>
      <c r="N379" s="69"/>
    </row>
    <row r="380" spans="3:14">
      <c r="C380" s="148"/>
      <c r="E380" s="120"/>
      <c r="F380" s="98"/>
      <c r="G380" s="98"/>
      <c r="H380" s="69"/>
      <c r="I380" s="89"/>
      <c r="J380" s="69"/>
      <c r="K380" s="148"/>
      <c r="L380" s="69"/>
      <c r="N380" s="69"/>
    </row>
    <row r="381" spans="3:14">
      <c r="C381" s="148"/>
      <c r="E381" s="120"/>
      <c r="F381" s="98"/>
      <c r="G381" s="98"/>
      <c r="H381" s="69"/>
      <c r="I381" s="89"/>
      <c r="J381" s="69"/>
      <c r="K381" s="148"/>
      <c r="L381" s="69"/>
      <c r="N381" s="69"/>
    </row>
    <row r="382" spans="3:14">
      <c r="C382" s="148"/>
      <c r="E382" s="120"/>
      <c r="F382" s="98"/>
      <c r="G382" s="98"/>
      <c r="H382" s="69"/>
      <c r="I382" s="89"/>
      <c r="J382" s="69"/>
      <c r="K382" s="148"/>
      <c r="L382" s="69"/>
      <c r="N382" s="69"/>
    </row>
    <row r="383" spans="3:14">
      <c r="C383" s="148"/>
      <c r="E383" s="120"/>
      <c r="F383" s="98"/>
      <c r="G383" s="98"/>
      <c r="H383" s="69"/>
      <c r="I383" s="89"/>
      <c r="J383" s="69"/>
      <c r="K383" s="148"/>
      <c r="L383" s="69"/>
      <c r="N383" s="69"/>
    </row>
    <row r="384" spans="3:14">
      <c r="C384" s="148"/>
      <c r="E384" s="120"/>
      <c r="F384" s="98"/>
      <c r="G384" s="98"/>
      <c r="H384" s="69"/>
      <c r="I384" s="89"/>
      <c r="J384" s="69"/>
      <c r="K384" s="148"/>
      <c r="L384" s="69"/>
      <c r="N384" s="69"/>
    </row>
    <row r="385" spans="3:14">
      <c r="C385" s="148"/>
      <c r="E385" s="120"/>
      <c r="F385" s="98"/>
      <c r="G385" s="98"/>
      <c r="H385" s="69"/>
      <c r="I385" s="89"/>
      <c r="J385" s="69"/>
      <c r="K385" s="148"/>
      <c r="L385" s="69"/>
      <c r="N385" s="69"/>
    </row>
    <row r="386" spans="3:14">
      <c r="C386" s="148"/>
      <c r="E386" s="120"/>
      <c r="F386" s="98"/>
      <c r="G386" s="98"/>
      <c r="H386" s="69"/>
      <c r="I386" s="89"/>
      <c r="J386" s="69"/>
      <c r="K386" s="148"/>
      <c r="L386" s="69"/>
      <c r="N386" s="69"/>
    </row>
    <row r="387" spans="3:14">
      <c r="C387" s="148"/>
      <c r="E387" s="120"/>
      <c r="F387" s="98"/>
      <c r="G387" s="98"/>
      <c r="H387" s="69"/>
      <c r="I387" s="89"/>
      <c r="J387" s="69"/>
      <c r="K387" s="148"/>
      <c r="L387" s="69"/>
      <c r="N387" s="69"/>
    </row>
    <row r="388" spans="3:14">
      <c r="C388" s="148"/>
      <c r="E388" s="120"/>
      <c r="F388" s="98"/>
      <c r="G388" s="98"/>
      <c r="H388" s="69"/>
      <c r="I388" s="89"/>
      <c r="J388" s="69"/>
      <c r="K388" s="148"/>
      <c r="L388" s="69"/>
      <c r="N388" s="69"/>
    </row>
    <row r="389" spans="3:14">
      <c r="C389" s="148"/>
      <c r="E389" s="120"/>
      <c r="F389" s="98"/>
      <c r="G389" s="98"/>
      <c r="H389" s="69"/>
      <c r="I389" s="89"/>
      <c r="J389" s="69"/>
      <c r="K389" s="148"/>
      <c r="L389" s="69"/>
      <c r="N389" s="69"/>
    </row>
    <row r="390" spans="3:14">
      <c r="C390" s="148"/>
      <c r="E390" s="120"/>
      <c r="F390" s="98"/>
      <c r="G390" s="98"/>
      <c r="H390" s="69"/>
      <c r="I390" s="89"/>
      <c r="J390" s="69"/>
      <c r="K390" s="148"/>
      <c r="L390" s="69"/>
      <c r="N390" s="69"/>
    </row>
    <row r="391" spans="3:14">
      <c r="C391" s="148"/>
      <c r="E391" s="120"/>
      <c r="F391" s="98"/>
      <c r="G391" s="98"/>
      <c r="H391" s="69"/>
      <c r="I391" s="89"/>
      <c r="J391" s="69"/>
      <c r="K391" s="148"/>
      <c r="L391" s="69"/>
      <c r="N391" s="69"/>
    </row>
    <row r="392" spans="3:14">
      <c r="C392" s="148"/>
      <c r="E392" s="120"/>
      <c r="F392" s="98"/>
      <c r="G392" s="98"/>
      <c r="H392" s="69"/>
      <c r="I392" s="89"/>
      <c r="J392" s="69"/>
      <c r="K392" s="148"/>
      <c r="L392" s="69"/>
      <c r="N392" s="69"/>
    </row>
    <row r="393" spans="3:14">
      <c r="C393" s="148"/>
      <c r="E393" s="120"/>
      <c r="F393" s="98"/>
      <c r="G393" s="98"/>
      <c r="H393" s="69"/>
      <c r="I393" s="89"/>
      <c r="J393" s="69"/>
      <c r="K393" s="148"/>
      <c r="L393" s="69"/>
      <c r="N393" s="69"/>
    </row>
    <row r="394" spans="3:14">
      <c r="C394" s="148"/>
      <c r="E394" s="120"/>
      <c r="F394" s="98"/>
      <c r="G394" s="98"/>
      <c r="H394" s="69"/>
      <c r="I394" s="89"/>
      <c r="J394" s="69"/>
      <c r="K394" s="148"/>
      <c r="L394" s="69"/>
      <c r="N394" s="69"/>
    </row>
    <row r="395" spans="3:14">
      <c r="C395" s="148"/>
      <c r="E395" s="120"/>
      <c r="F395" s="98"/>
      <c r="G395" s="98"/>
      <c r="H395" s="69"/>
      <c r="I395" s="89"/>
      <c r="J395" s="69"/>
      <c r="K395" s="148"/>
      <c r="L395" s="69"/>
      <c r="N395" s="69"/>
    </row>
    <row r="396" spans="3:14">
      <c r="C396" s="148"/>
      <c r="E396" s="120"/>
      <c r="F396" s="98"/>
      <c r="G396" s="98"/>
      <c r="H396" s="69"/>
      <c r="I396" s="89"/>
      <c r="J396" s="69"/>
      <c r="K396" s="148"/>
      <c r="L396" s="69"/>
      <c r="N396" s="69"/>
    </row>
    <row r="397" spans="3:14">
      <c r="C397" s="148"/>
      <c r="E397" s="120"/>
      <c r="F397" s="98"/>
      <c r="G397" s="98"/>
      <c r="H397" s="69"/>
      <c r="I397" s="89"/>
      <c r="J397" s="69"/>
      <c r="K397" s="148"/>
      <c r="L397" s="69"/>
      <c r="N397" s="69"/>
    </row>
    <row r="398" spans="3:14">
      <c r="C398" s="148"/>
      <c r="E398" s="120"/>
      <c r="F398" s="98"/>
      <c r="G398" s="98"/>
      <c r="H398" s="69"/>
      <c r="I398" s="89"/>
      <c r="J398" s="69"/>
      <c r="K398" s="148"/>
      <c r="L398" s="69"/>
      <c r="N398" s="69"/>
    </row>
    <row r="399" spans="3:14">
      <c r="C399" s="148"/>
      <c r="E399" s="120"/>
      <c r="F399" s="98"/>
      <c r="G399" s="98"/>
      <c r="H399" s="69"/>
      <c r="I399" s="89"/>
      <c r="J399" s="69"/>
      <c r="K399" s="148"/>
      <c r="L399" s="69"/>
      <c r="N399" s="69"/>
    </row>
    <row r="400" spans="3:14">
      <c r="C400" s="148"/>
      <c r="E400" s="120"/>
      <c r="F400" s="98"/>
      <c r="G400" s="98"/>
      <c r="H400" s="69"/>
      <c r="I400" s="89"/>
      <c r="J400" s="69"/>
      <c r="K400" s="148"/>
      <c r="L400" s="69"/>
      <c r="N400" s="69"/>
    </row>
    <row r="401" spans="3:14">
      <c r="C401" s="148"/>
      <c r="E401" s="120"/>
      <c r="F401" s="98"/>
      <c r="G401" s="98"/>
      <c r="H401" s="69"/>
      <c r="I401" s="89"/>
      <c r="J401" s="69"/>
      <c r="K401" s="148"/>
      <c r="L401" s="69"/>
      <c r="N401" s="69"/>
    </row>
    <row r="402" spans="3:14">
      <c r="C402" s="148"/>
      <c r="E402" s="120"/>
      <c r="F402" s="98"/>
      <c r="G402" s="98"/>
      <c r="H402" s="69"/>
      <c r="I402" s="89"/>
      <c r="J402" s="69"/>
      <c r="K402" s="148"/>
      <c r="L402" s="69"/>
      <c r="N402" s="69"/>
    </row>
    <row r="403" spans="3:14">
      <c r="C403" s="148"/>
      <c r="E403" s="120"/>
      <c r="F403" s="98"/>
      <c r="G403" s="98"/>
      <c r="H403" s="69"/>
      <c r="I403" s="89"/>
      <c r="J403" s="69"/>
      <c r="K403" s="148"/>
      <c r="L403" s="69"/>
      <c r="N403" s="69"/>
    </row>
    <row r="404" spans="3:14">
      <c r="C404" s="148"/>
      <c r="E404" s="120"/>
      <c r="F404" s="98"/>
      <c r="G404" s="98"/>
      <c r="H404" s="69"/>
      <c r="I404" s="89"/>
      <c r="J404" s="69"/>
      <c r="K404" s="148"/>
      <c r="L404" s="69"/>
      <c r="N404" s="69"/>
    </row>
    <row r="405" spans="3:14">
      <c r="C405" s="148"/>
      <c r="E405" s="120"/>
      <c r="F405" s="98"/>
      <c r="G405" s="98"/>
      <c r="H405" s="69"/>
      <c r="I405" s="89"/>
      <c r="J405" s="69"/>
      <c r="K405" s="148"/>
      <c r="L405" s="69"/>
      <c r="N405" s="69"/>
    </row>
    <row r="406" spans="3:14">
      <c r="C406" s="148"/>
      <c r="E406" s="120"/>
      <c r="F406" s="98"/>
      <c r="G406" s="98"/>
      <c r="H406" s="69"/>
      <c r="I406" s="89"/>
      <c r="J406" s="69"/>
      <c r="K406" s="148"/>
      <c r="L406" s="69"/>
      <c r="N406" s="69"/>
    </row>
    <row r="407" spans="3:14">
      <c r="C407" s="148"/>
      <c r="E407" s="120"/>
      <c r="F407" s="98"/>
      <c r="G407" s="98"/>
      <c r="H407" s="69"/>
      <c r="I407" s="89"/>
      <c r="J407" s="69"/>
      <c r="K407" s="148"/>
      <c r="L407" s="69"/>
      <c r="N407" s="69"/>
    </row>
    <row r="408" spans="3:14">
      <c r="C408" s="148"/>
      <c r="E408" s="120"/>
      <c r="F408" s="98"/>
      <c r="G408" s="98"/>
      <c r="H408" s="69"/>
      <c r="I408" s="89"/>
      <c r="J408" s="69"/>
      <c r="K408" s="148"/>
      <c r="L408" s="69"/>
      <c r="N408" s="69"/>
    </row>
    <row r="409" spans="3:14">
      <c r="C409" s="148"/>
      <c r="E409" s="120"/>
      <c r="F409" s="98"/>
      <c r="G409" s="98"/>
      <c r="H409" s="69"/>
      <c r="I409" s="89"/>
      <c r="J409" s="69"/>
      <c r="K409" s="148"/>
      <c r="L409" s="69"/>
      <c r="N409" s="69"/>
    </row>
    <row r="410" spans="3:14">
      <c r="C410" s="148"/>
      <c r="E410" s="120"/>
      <c r="F410" s="98"/>
      <c r="G410" s="98"/>
      <c r="H410" s="69"/>
      <c r="I410" s="89"/>
      <c r="J410" s="69"/>
      <c r="K410" s="148"/>
      <c r="L410" s="69"/>
      <c r="N410" s="69"/>
    </row>
    <row r="411" spans="3:14">
      <c r="C411" s="148"/>
      <c r="E411" s="120"/>
      <c r="F411" s="98"/>
      <c r="G411" s="98"/>
      <c r="H411" s="69"/>
      <c r="I411" s="89"/>
      <c r="J411" s="69"/>
      <c r="K411" s="148"/>
      <c r="L411" s="69"/>
      <c r="N411" s="69"/>
    </row>
    <row r="412" spans="3:14">
      <c r="C412" s="148"/>
      <c r="E412" s="120"/>
      <c r="F412" s="98"/>
      <c r="G412" s="98"/>
      <c r="H412" s="69"/>
      <c r="I412" s="89"/>
      <c r="J412" s="69"/>
      <c r="K412" s="148"/>
      <c r="L412" s="69"/>
      <c r="N412" s="69"/>
    </row>
    <row r="413" spans="3:14">
      <c r="C413" s="148"/>
      <c r="E413" s="120"/>
      <c r="F413" s="98"/>
      <c r="G413" s="98"/>
      <c r="H413" s="69"/>
      <c r="I413" s="89"/>
      <c r="J413" s="69"/>
      <c r="K413" s="148"/>
      <c r="L413" s="69"/>
      <c r="N413" s="69"/>
    </row>
    <row r="414" spans="3:14">
      <c r="C414" s="148"/>
      <c r="E414" s="120"/>
      <c r="F414" s="98"/>
      <c r="G414" s="98"/>
      <c r="H414" s="69"/>
      <c r="I414" s="89"/>
      <c r="J414" s="69"/>
      <c r="K414" s="148"/>
      <c r="L414" s="69"/>
      <c r="N414" s="69"/>
    </row>
    <row r="415" spans="3:14">
      <c r="C415" s="148"/>
      <c r="E415" s="120"/>
      <c r="F415" s="98"/>
      <c r="G415" s="98"/>
      <c r="H415" s="69"/>
      <c r="I415" s="89"/>
      <c r="J415" s="69"/>
      <c r="K415" s="148"/>
      <c r="L415" s="69"/>
      <c r="N415" s="69"/>
    </row>
    <row r="416" spans="3:14">
      <c r="C416" s="148"/>
      <c r="E416" s="120"/>
      <c r="F416" s="98"/>
      <c r="G416" s="98"/>
      <c r="H416" s="69"/>
      <c r="I416" s="89"/>
      <c r="J416" s="69"/>
      <c r="K416" s="148"/>
      <c r="L416" s="69"/>
      <c r="N416" s="69"/>
    </row>
    <row r="417" spans="3:14">
      <c r="C417" s="148"/>
      <c r="E417" s="120"/>
      <c r="F417" s="98"/>
      <c r="G417" s="98"/>
      <c r="H417" s="69"/>
      <c r="I417" s="89"/>
      <c r="J417" s="69"/>
      <c r="K417" s="148"/>
      <c r="L417" s="69"/>
      <c r="N417" s="69"/>
    </row>
    <row r="418" spans="3:14">
      <c r="C418" s="148"/>
      <c r="E418" s="120"/>
      <c r="F418" s="98"/>
      <c r="G418" s="98"/>
      <c r="H418" s="69"/>
      <c r="I418" s="89"/>
      <c r="J418" s="69"/>
      <c r="K418" s="148"/>
      <c r="L418" s="69"/>
      <c r="N418" s="69"/>
    </row>
    <row r="419" spans="3:14">
      <c r="C419" s="148"/>
      <c r="E419" s="120"/>
      <c r="F419" s="98"/>
      <c r="G419" s="98"/>
      <c r="H419" s="69"/>
      <c r="I419" s="89"/>
      <c r="J419" s="69"/>
      <c r="K419" s="148"/>
      <c r="L419" s="69"/>
      <c r="N419" s="69"/>
    </row>
    <row r="420" spans="3:14">
      <c r="C420" s="148"/>
      <c r="E420" s="120"/>
      <c r="F420" s="98"/>
      <c r="G420" s="98"/>
      <c r="H420" s="69"/>
      <c r="I420" s="89"/>
      <c r="J420" s="69"/>
      <c r="K420" s="148"/>
      <c r="L420" s="69"/>
      <c r="N420" s="69"/>
    </row>
    <row r="421" spans="3:14">
      <c r="C421" s="148"/>
      <c r="E421" s="120"/>
      <c r="F421" s="98"/>
      <c r="G421" s="98"/>
      <c r="H421" s="69"/>
      <c r="I421" s="89"/>
      <c r="J421" s="69"/>
      <c r="K421" s="148"/>
      <c r="L421" s="69"/>
      <c r="N421" s="69"/>
    </row>
    <row r="422" spans="3:14">
      <c r="C422" s="148"/>
      <c r="E422" s="120"/>
      <c r="F422" s="98"/>
      <c r="G422" s="98"/>
      <c r="H422" s="69"/>
      <c r="I422" s="89"/>
      <c r="J422" s="69"/>
      <c r="K422" s="148"/>
      <c r="L422" s="69"/>
      <c r="N422" s="69"/>
    </row>
    <row r="423" spans="3:14">
      <c r="C423" s="148"/>
      <c r="E423" s="120"/>
      <c r="F423" s="98"/>
      <c r="G423" s="98"/>
      <c r="H423" s="69"/>
      <c r="I423" s="89"/>
      <c r="J423" s="69"/>
      <c r="K423" s="148"/>
      <c r="L423" s="69"/>
      <c r="N423" s="69"/>
    </row>
    <row r="424" spans="3:14">
      <c r="C424" s="148"/>
      <c r="E424" s="120"/>
      <c r="F424" s="98"/>
      <c r="G424" s="98"/>
      <c r="H424" s="69"/>
      <c r="I424" s="89"/>
      <c r="J424" s="69"/>
      <c r="K424" s="148"/>
      <c r="L424" s="69"/>
      <c r="N424" s="69"/>
    </row>
    <row r="425" spans="3:14">
      <c r="C425" s="148"/>
      <c r="E425" s="120"/>
      <c r="F425" s="98"/>
      <c r="G425" s="98"/>
      <c r="H425" s="69"/>
      <c r="I425" s="89"/>
      <c r="J425" s="69"/>
      <c r="K425" s="148"/>
      <c r="L425" s="69"/>
      <c r="N425" s="69"/>
    </row>
    <row r="426" spans="3:14">
      <c r="C426" s="148"/>
      <c r="E426" s="120"/>
      <c r="F426" s="98"/>
      <c r="G426" s="98"/>
      <c r="H426" s="69"/>
      <c r="I426" s="89"/>
      <c r="J426" s="69"/>
      <c r="K426" s="148"/>
      <c r="L426" s="69"/>
      <c r="N426" s="69"/>
    </row>
    <row r="427" spans="3:14">
      <c r="C427" s="148"/>
      <c r="E427" s="120"/>
      <c r="F427" s="98"/>
      <c r="G427" s="98"/>
      <c r="H427" s="69"/>
      <c r="I427" s="89"/>
      <c r="J427" s="69"/>
      <c r="K427" s="148"/>
      <c r="L427" s="69"/>
      <c r="N427" s="69"/>
    </row>
    <row r="428" spans="3:14">
      <c r="C428" s="148"/>
      <c r="E428" s="120"/>
      <c r="F428" s="98"/>
      <c r="G428" s="98"/>
      <c r="H428" s="69"/>
      <c r="I428" s="89"/>
      <c r="J428" s="69"/>
      <c r="K428" s="148"/>
      <c r="L428" s="69"/>
      <c r="N428" s="69"/>
    </row>
    <row r="429" spans="3:14">
      <c r="C429" s="148"/>
      <c r="E429" s="120"/>
      <c r="F429" s="98"/>
      <c r="G429" s="98"/>
      <c r="H429" s="69"/>
      <c r="I429" s="89"/>
      <c r="J429" s="69"/>
      <c r="K429" s="148"/>
      <c r="L429" s="69"/>
      <c r="N429" s="69"/>
    </row>
    <row r="430" spans="3:14">
      <c r="C430" s="148"/>
      <c r="E430" s="120"/>
      <c r="F430" s="98"/>
      <c r="G430" s="98"/>
      <c r="H430" s="69"/>
      <c r="I430" s="89"/>
      <c r="J430" s="69"/>
      <c r="K430" s="148"/>
      <c r="L430" s="69"/>
      <c r="N430" s="69"/>
    </row>
    <row r="431" spans="3:14">
      <c r="C431" s="148"/>
      <c r="E431" s="120"/>
      <c r="F431" s="98"/>
      <c r="G431" s="98"/>
      <c r="H431" s="69"/>
      <c r="I431" s="89"/>
      <c r="J431" s="69"/>
      <c r="K431" s="148"/>
      <c r="L431" s="69"/>
      <c r="N431" s="69"/>
    </row>
    <row r="432" spans="3:14">
      <c r="C432" s="148"/>
      <c r="E432" s="120"/>
      <c r="F432" s="98"/>
      <c r="G432" s="98"/>
      <c r="H432" s="69"/>
      <c r="I432" s="89"/>
      <c r="J432" s="69"/>
      <c r="K432" s="148"/>
      <c r="L432" s="69"/>
      <c r="N432" s="69"/>
    </row>
    <row r="433" spans="3:14">
      <c r="C433" s="148"/>
      <c r="E433" s="120"/>
      <c r="F433" s="98"/>
      <c r="G433" s="98"/>
      <c r="H433" s="69"/>
      <c r="I433" s="89"/>
      <c r="J433" s="69"/>
      <c r="K433" s="148"/>
      <c r="L433" s="69"/>
      <c r="N433" s="69"/>
    </row>
    <row r="434" spans="3:14">
      <c r="C434" s="148"/>
      <c r="E434" s="120"/>
      <c r="F434" s="98"/>
      <c r="G434" s="98"/>
      <c r="H434" s="69"/>
      <c r="I434" s="89"/>
      <c r="J434" s="69"/>
      <c r="K434" s="148"/>
      <c r="L434" s="69"/>
      <c r="N434" s="69"/>
    </row>
    <row r="435" spans="3:14">
      <c r="C435" s="148"/>
      <c r="E435" s="120"/>
      <c r="F435" s="98"/>
      <c r="G435" s="98"/>
      <c r="H435" s="69"/>
      <c r="I435" s="89"/>
      <c r="J435" s="69"/>
      <c r="K435" s="148"/>
      <c r="L435" s="69"/>
      <c r="N435" s="69"/>
    </row>
    <row r="436" spans="3:14">
      <c r="C436" s="148"/>
      <c r="E436" s="120"/>
      <c r="F436" s="98"/>
      <c r="G436" s="98"/>
      <c r="H436" s="69"/>
      <c r="I436" s="89"/>
      <c r="J436" s="69"/>
      <c r="K436" s="148"/>
      <c r="L436" s="69"/>
      <c r="N436" s="69"/>
    </row>
    <row r="437" spans="3:14">
      <c r="C437" s="148"/>
      <c r="E437" s="120"/>
      <c r="F437" s="98"/>
      <c r="G437" s="98"/>
      <c r="H437" s="69"/>
      <c r="I437" s="89"/>
      <c r="J437" s="69"/>
      <c r="K437" s="148"/>
      <c r="L437" s="69"/>
      <c r="N437" s="69"/>
    </row>
    <row r="438" spans="3:14">
      <c r="C438" s="148"/>
      <c r="E438" s="120"/>
      <c r="F438" s="98"/>
      <c r="G438" s="98"/>
      <c r="H438" s="69"/>
      <c r="I438" s="89"/>
      <c r="J438" s="69"/>
      <c r="K438" s="148"/>
      <c r="L438" s="69"/>
      <c r="N438" s="69"/>
    </row>
    <row r="439" spans="3:14">
      <c r="C439" s="148"/>
      <c r="E439" s="120"/>
      <c r="F439" s="98"/>
      <c r="G439" s="98"/>
      <c r="H439" s="69"/>
      <c r="I439" s="89"/>
      <c r="J439" s="69"/>
      <c r="K439" s="148"/>
      <c r="L439" s="69"/>
      <c r="N439" s="69"/>
    </row>
    <row r="440" spans="3:14">
      <c r="C440" s="148"/>
      <c r="E440" s="120"/>
      <c r="F440" s="98"/>
      <c r="G440" s="98"/>
      <c r="H440" s="69"/>
      <c r="I440" s="89"/>
      <c r="J440" s="69"/>
      <c r="K440" s="148"/>
      <c r="L440" s="69"/>
      <c r="N440" s="69"/>
    </row>
    <row r="441" spans="3:14">
      <c r="C441" s="148"/>
      <c r="E441" s="120"/>
      <c r="F441" s="98"/>
      <c r="G441" s="98"/>
      <c r="H441" s="69"/>
      <c r="I441" s="89"/>
      <c r="J441" s="69"/>
      <c r="K441" s="148"/>
      <c r="L441" s="69"/>
      <c r="N441" s="69"/>
    </row>
    <row r="442" spans="3:14">
      <c r="C442" s="148"/>
      <c r="E442" s="120"/>
      <c r="F442" s="98"/>
      <c r="G442" s="98"/>
      <c r="H442" s="69"/>
      <c r="I442" s="89"/>
      <c r="J442" s="69"/>
      <c r="K442" s="148"/>
      <c r="L442" s="69"/>
      <c r="N442" s="69"/>
    </row>
    <row r="443" spans="3:14">
      <c r="C443" s="148"/>
      <c r="E443" s="120"/>
      <c r="F443" s="98"/>
      <c r="G443" s="98"/>
      <c r="H443" s="69"/>
      <c r="I443" s="89"/>
      <c r="J443" s="69"/>
      <c r="K443" s="148"/>
      <c r="L443" s="69"/>
      <c r="N443" s="69"/>
    </row>
    <row r="444" spans="3:14">
      <c r="C444" s="148"/>
      <c r="E444" s="120"/>
      <c r="F444" s="98"/>
      <c r="G444" s="98"/>
      <c r="H444" s="69"/>
      <c r="I444" s="89"/>
      <c r="J444" s="69"/>
      <c r="K444" s="148"/>
      <c r="L444" s="69"/>
      <c r="N444" s="69"/>
    </row>
    <row r="445" spans="3:14">
      <c r="C445" s="148"/>
      <c r="E445" s="120"/>
      <c r="F445" s="98"/>
      <c r="G445" s="98"/>
      <c r="H445" s="69"/>
      <c r="I445" s="89"/>
      <c r="J445" s="69"/>
      <c r="K445" s="148"/>
      <c r="L445" s="69"/>
      <c r="N445" s="69"/>
    </row>
    <row r="446" spans="3:14">
      <c r="C446" s="148"/>
      <c r="E446" s="120"/>
      <c r="F446" s="98"/>
      <c r="G446" s="98"/>
      <c r="H446" s="69"/>
      <c r="I446" s="89"/>
      <c r="J446" s="69"/>
      <c r="K446" s="148"/>
      <c r="L446" s="69"/>
      <c r="N446" s="69"/>
    </row>
    <row r="447" spans="3:14">
      <c r="C447" s="148"/>
      <c r="E447" s="120"/>
      <c r="F447" s="98"/>
      <c r="G447" s="98"/>
      <c r="H447" s="69"/>
      <c r="I447" s="89"/>
      <c r="J447" s="69"/>
      <c r="K447" s="148"/>
      <c r="L447" s="69"/>
      <c r="N447" s="69"/>
    </row>
    <row r="448" spans="3:14">
      <c r="C448" s="148"/>
      <c r="E448" s="120"/>
      <c r="F448" s="98"/>
      <c r="G448" s="98"/>
      <c r="H448" s="69"/>
      <c r="I448" s="89"/>
      <c r="J448" s="69"/>
      <c r="K448" s="148"/>
      <c r="L448" s="69"/>
      <c r="N448" s="69"/>
    </row>
    <row r="449" spans="3:14">
      <c r="C449" s="148"/>
      <c r="E449" s="120"/>
      <c r="F449" s="98"/>
      <c r="G449" s="98"/>
      <c r="H449" s="69"/>
      <c r="I449" s="89"/>
      <c r="J449" s="69"/>
      <c r="K449" s="148"/>
      <c r="L449" s="69"/>
      <c r="N449" s="69"/>
    </row>
    <row r="450" spans="3:14">
      <c r="C450" s="148"/>
      <c r="E450" s="120"/>
      <c r="F450" s="98"/>
      <c r="G450" s="98"/>
      <c r="H450" s="69"/>
      <c r="I450" s="89"/>
      <c r="J450" s="69"/>
      <c r="K450" s="148"/>
      <c r="L450" s="69"/>
      <c r="N450" s="69"/>
    </row>
    <row r="451" spans="3:14">
      <c r="C451" s="148"/>
      <c r="E451" s="120"/>
      <c r="F451" s="98"/>
      <c r="G451" s="98"/>
      <c r="H451" s="69"/>
      <c r="I451" s="89"/>
      <c r="J451" s="69"/>
      <c r="K451" s="148"/>
      <c r="L451" s="69"/>
      <c r="N451" s="69"/>
    </row>
    <row r="452" spans="3:14">
      <c r="C452" s="148"/>
      <c r="E452" s="120"/>
      <c r="F452" s="98"/>
      <c r="G452" s="98"/>
      <c r="H452" s="69"/>
      <c r="I452" s="89"/>
      <c r="J452" s="69"/>
      <c r="K452" s="148"/>
      <c r="L452" s="69"/>
      <c r="N452" s="69"/>
    </row>
    <row r="453" spans="3:14">
      <c r="C453" s="148"/>
      <c r="E453" s="120"/>
      <c r="F453" s="98"/>
      <c r="G453" s="98"/>
      <c r="H453" s="69"/>
      <c r="I453" s="89"/>
      <c r="J453" s="69"/>
      <c r="K453" s="148"/>
      <c r="L453" s="69"/>
      <c r="N453" s="69"/>
    </row>
    <row r="454" spans="3:14">
      <c r="C454" s="148"/>
      <c r="E454" s="120"/>
      <c r="F454" s="98"/>
      <c r="G454" s="98"/>
      <c r="H454" s="69"/>
      <c r="I454" s="89"/>
      <c r="J454" s="69"/>
      <c r="K454" s="148"/>
      <c r="L454" s="69"/>
      <c r="N454" s="69"/>
    </row>
    <row r="455" spans="3:14">
      <c r="C455" s="148"/>
      <c r="E455" s="120"/>
      <c r="F455" s="98"/>
      <c r="G455" s="98"/>
      <c r="H455" s="69"/>
      <c r="I455" s="89"/>
      <c r="J455" s="69"/>
      <c r="K455" s="148"/>
      <c r="L455" s="69"/>
      <c r="N455" s="69"/>
    </row>
    <row r="456" spans="3:14">
      <c r="C456" s="148"/>
      <c r="E456" s="120"/>
      <c r="F456" s="98"/>
      <c r="G456" s="98"/>
      <c r="H456" s="69"/>
      <c r="I456" s="89"/>
      <c r="J456" s="69"/>
      <c r="K456" s="148"/>
      <c r="L456" s="69"/>
      <c r="N456" s="69"/>
    </row>
    <row r="457" spans="3:14">
      <c r="C457" s="148"/>
      <c r="E457" s="120"/>
      <c r="F457" s="98"/>
      <c r="G457" s="98"/>
      <c r="H457" s="69"/>
      <c r="I457" s="89"/>
      <c r="J457" s="69"/>
      <c r="K457" s="148"/>
      <c r="L457" s="69"/>
      <c r="N457" s="69"/>
    </row>
    <row r="458" spans="3:14">
      <c r="C458" s="148"/>
      <c r="E458" s="120"/>
      <c r="F458" s="98"/>
      <c r="G458" s="98"/>
      <c r="H458" s="69"/>
      <c r="I458" s="89"/>
      <c r="J458" s="69"/>
      <c r="K458" s="148"/>
      <c r="L458" s="69"/>
      <c r="N458" s="69"/>
    </row>
    <row r="459" spans="3:14">
      <c r="C459" s="148"/>
      <c r="E459" s="120"/>
      <c r="F459" s="98"/>
      <c r="G459" s="98"/>
      <c r="H459" s="69"/>
      <c r="I459" s="89"/>
      <c r="J459" s="69"/>
      <c r="K459" s="148"/>
      <c r="L459" s="69"/>
      <c r="N459" s="69"/>
    </row>
    <row r="460" spans="3:14">
      <c r="C460" s="148"/>
      <c r="E460" s="120"/>
      <c r="F460" s="98"/>
      <c r="G460" s="98"/>
      <c r="H460" s="69"/>
      <c r="I460" s="89"/>
      <c r="J460" s="69"/>
      <c r="K460" s="148"/>
      <c r="L460" s="69"/>
      <c r="N460" s="69"/>
    </row>
    <row r="461" spans="3:14">
      <c r="C461" s="148"/>
      <c r="E461" s="120"/>
      <c r="F461" s="98"/>
      <c r="G461" s="98"/>
      <c r="H461" s="69"/>
      <c r="I461" s="89"/>
      <c r="J461" s="69"/>
      <c r="K461" s="148"/>
      <c r="L461" s="69"/>
      <c r="N461" s="69"/>
    </row>
    <row r="462" spans="3:14">
      <c r="C462" s="148"/>
      <c r="E462" s="120"/>
      <c r="F462" s="98"/>
      <c r="G462" s="98"/>
      <c r="H462" s="69"/>
      <c r="I462" s="89"/>
      <c r="J462" s="69"/>
      <c r="K462" s="148"/>
      <c r="L462" s="69"/>
      <c r="N462" s="69"/>
    </row>
    <row r="463" spans="3:14">
      <c r="C463" s="148"/>
      <c r="E463" s="120"/>
      <c r="F463" s="98"/>
      <c r="G463" s="98"/>
      <c r="H463" s="69"/>
      <c r="I463" s="89"/>
      <c r="J463" s="69"/>
      <c r="K463" s="148"/>
      <c r="L463" s="69"/>
      <c r="N463" s="69"/>
    </row>
    <row r="464" spans="3:14">
      <c r="C464" s="148"/>
      <c r="E464" s="120"/>
      <c r="F464" s="98"/>
      <c r="G464" s="98"/>
      <c r="H464" s="69"/>
      <c r="I464" s="89"/>
      <c r="J464" s="69"/>
      <c r="K464" s="148"/>
      <c r="L464" s="69"/>
      <c r="N464" s="69"/>
    </row>
    <row r="465" spans="3:14">
      <c r="C465" s="148"/>
      <c r="E465" s="120"/>
      <c r="F465" s="98"/>
      <c r="G465" s="98"/>
      <c r="H465" s="69"/>
      <c r="I465" s="89"/>
      <c r="J465" s="69"/>
      <c r="K465" s="148"/>
      <c r="L465" s="69"/>
      <c r="N465" s="69"/>
    </row>
    <row r="466" spans="3:14">
      <c r="C466" s="148"/>
      <c r="E466" s="120"/>
      <c r="F466" s="98"/>
      <c r="G466" s="98"/>
      <c r="H466" s="69"/>
      <c r="I466" s="89"/>
      <c r="J466" s="69"/>
      <c r="K466" s="148"/>
      <c r="L466" s="69"/>
      <c r="N466" s="69"/>
    </row>
    <row r="467" spans="3:14">
      <c r="C467" s="148"/>
      <c r="E467" s="120"/>
      <c r="F467" s="98"/>
      <c r="G467" s="98"/>
      <c r="H467" s="69"/>
      <c r="I467" s="89"/>
      <c r="J467" s="69"/>
      <c r="K467" s="148"/>
      <c r="L467" s="69"/>
      <c r="N467" s="69"/>
    </row>
    <row r="468" spans="3:14">
      <c r="C468" s="148"/>
      <c r="E468" s="120"/>
      <c r="F468" s="98"/>
      <c r="G468" s="98"/>
      <c r="H468" s="69"/>
      <c r="I468" s="89"/>
      <c r="J468" s="69"/>
      <c r="K468" s="148"/>
      <c r="L468" s="69"/>
      <c r="N468" s="69"/>
    </row>
    <row r="469" spans="3:14">
      <c r="C469" s="148"/>
      <c r="E469" s="120"/>
      <c r="F469" s="98"/>
      <c r="G469" s="98"/>
      <c r="H469" s="69"/>
      <c r="I469" s="89"/>
      <c r="J469" s="69"/>
      <c r="K469" s="148"/>
      <c r="L469" s="69"/>
      <c r="N469" s="69"/>
    </row>
    <row r="470" spans="3:14">
      <c r="C470" s="148"/>
      <c r="E470" s="120"/>
      <c r="F470" s="98"/>
      <c r="G470" s="98"/>
      <c r="H470" s="69"/>
      <c r="I470" s="89"/>
      <c r="J470" s="69"/>
      <c r="K470" s="148"/>
      <c r="L470" s="69"/>
      <c r="N470" s="69"/>
    </row>
    <row r="471" spans="3:14">
      <c r="C471" s="148"/>
      <c r="E471" s="120"/>
      <c r="F471" s="98"/>
      <c r="G471" s="98"/>
      <c r="H471" s="69"/>
      <c r="I471" s="89"/>
      <c r="J471" s="69"/>
      <c r="K471" s="148"/>
      <c r="L471" s="69"/>
      <c r="N471" s="69"/>
    </row>
    <row r="472" spans="3:14">
      <c r="C472" s="148"/>
      <c r="E472" s="120"/>
      <c r="F472" s="98"/>
      <c r="G472" s="98"/>
      <c r="H472" s="69"/>
      <c r="I472" s="89"/>
      <c r="J472" s="69"/>
      <c r="K472" s="148"/>
      <c r="L472" s="69"/>
      <c r="N472" s="69"/>
    </row>
    <row r="473" spans="3:14">
      <c r="C473" s="148"/>
      <c r="E473" s="120"/>
      <c r="F473" s="98"/>
      <c r="G473" s="98"/>
      <c r="H473" s="69"/>
      <c r="I473" s="89"/>
      <c r="J473" s="69"/>
      <c r="K473" s="148"/>
      <c r="L473" s="69"/>
      <c r="N473" s="69"/>
    </row>
    <row r="474" spans="3:14">
      <c r="C474" s="148"/>
      <c r="E474" s="120"/>
      <c r="F474" s="98"/>
      <c r="G474" s="98"/>
      <c r="H474" s="69"/>
      <c r="I474" s="89"/>
      <c r="J474" s="69"/>
      <c r="K474" s="148"/>
      <c r="L474" s="69"/>
      <c r="N474" s="69"/>
    </row>
    <row r="475" spans="3:14">
      <c r="C475" s="148"/>
      <c r="E475" s="120"/>
      <c r="F475" s="98"/>
      <c r="G475" s="98"/>
      <c r="H475" s="69"/>
      <c r="I475" s="89"/>
      <c r="J475" s="69"/>
      <c r="K475" s="148"/>
      <c r="L475" s="69"/>
      <c r="N475" s="69"/>
    </row>
    <row r="476" spans="3:14">
      <c r="C476" s="148"/>
      <c r="E476" s="120"/>
      <c r="F476" s="98"/>
      <c r="G476" s="98"/>
      <c r="H476" s="69"/>
      <c r="I476" s="89"/>
      <c r="J476" s="69"/>
      <c r="K476" s="148"/>
      <c r="L476" s="69"/>
      <c r="N476" s="69"/>
    </row>
    <row r="477" spans="3:14">
      <c r="C477" s="148"/>
      <c r="E477" s="120"/>
      <c r="F477" s="98"/>
      <c r="G477" s="98"/>
      <c r="H477" s="69"/>
      <c r="I477" s="89"/>
      <c r="J477" s="69"/>
      <c r="K477" s="148"/>
      <c r="L477" s="69"/>
      <c r="N477" s="69"/>
    </row>
    <row r="478" spans="3:14">
      <c r="C478" s="148"/>
      <c r="E478" s="120"/>
      <c r="F478" s="98"/>
      <c r="G478" s="98"/>
      <c r="H478" s="69"/>
      <c r="I478" s="89"/>
      <c r="J478" s="69"/>
      <c r="K478" s="148"/>
      <c r="L478" s="69"/>
      <c r="N478" s="69"/>
    </row>
    <row r="479" spans="3:14">
      <c r="C479" s="148"/>
      <c r="E479" s="120"/>
      <c r="F479" s="98"/>
      <c r="G479" s="98"/>
      <c r="H479" s="69"/>
      <c r="I479" s="89"/>
      <c r="J479" s="69"/>
      <c r="K479" s="148"/>
      <c r="L479" s="69"/>
      <c r="N479" s="69"/>
    </row>
    <row r="480" spans="3:14">
      <c r="C480" s="148"/>
      <c r="E480" s="120"/>
      <c r="F480" s="98"/>
      <c r="G480" s="98"/>
      <c r="H480" s="69"/>
      <c r="I480" s="89"/>
      <c r="J480" s="69"/>
      <c r="K480" s="148"/>
      <c r="L480" s="69"/>
      <c r="N480" s="69"/>
    </row>
    <row r="481" spans="3:14">
      <c r="C481" s="148"/>
      <c r="E481" s="120"/>
      <c r="F481" s="98"/>
      <c r="G481" s="98"/>
      <c r="H481" s="69"/>
      <c r="I481" s="89"/>
      <c r="J481" s="69"/>
      <c r="K481" s="148"/>
      <c r="L481" s="69"/>
      <c r="N481" s="69"/>
    </row>
    <row r="482" spans="3:14">
      <c r="C482" s="148"/>
      <c r="E482" s="120"/>
      <c r="F482" s="98"/>
      <c r="G482" s="98"/>
      <c r="H482" s="69"/>
      <c r="I482" s="89"/>
      <c r="J482" s="69"/>
      <c r="K482" s="148"/>
      <c r="L482" s="69"/>
      <c r="N482" s="69"/>
    </row>
    <row r="483" spans="3:14">
      <c r="C483" s="148"/>
      <c r="E483" s="120"/>
      <c r="F483" s="98"/>
      <c r="G483" s="98"/>
      <c r="H483" s="69"/>
      <c r="I483" s="89"/>
      <c r="J483" s="69"/>
      <c r="K483" s="148"/>
      <c r="L483" s="69"/>
      <c r="N483" s="69"/>
    </row>
    <row r="484" spans="3:14">
      <c r="C484" s="148"/>
      <c r="E484" s="120"/>
      <c r="F484" s="98"/>
      <c r="G484" s="98"/>
      <c r="H484" s="69"/>
      <c r="I484" s="89"/>
      <c r="J484" s="69"/>
      <c r="K484" s="148"/>
      <c r="L484" s="69"/>
      <c r="N484" s="69"/>
    </row>
    <row r="485" spans="3:14">
      <c r="C485" s="148"/>
      <c r="E485" s="120"/>
      <c r="F485" s="98"/>
      <c r="G485" s="98"/>
      <c r="H485" s="69"/>
      <c r="I485" s="89"/>
      <c r="J485" s="69"/>
      <c r="K485" s="148"/>
      <c r="L485" s="69"/>
      <c r="N485" s="69"/>
    </row>
    <row r="486" spans="3:14">
      <c r="C486" s="148"/>
      <c r="E486" s="120"/>
      <c r="F486" s="98"/>
      <c r="G486" s="98"/>
      <c r="H486" s="69"/>
      <c r="I486" s="89"/>
      <c r="J486" s="69"/>
      <c r="K486" s="148"/>
      <c r="L486" s="69"/>
      <c r="N486" s="69"/>
    </row>
    <row r="487" spans="3:14">
      <c r="C487" s="148"/>
      <c r="E487" s="120"/>
      <c r="F487" s="98"/>
      <c r="G487" s="98"/>
      <c r="H487" s="69"/>
      <c r="I487" s="89"/>
      <c r="J487" s="69"/>
      <c r="K487" s="148"/>
      <c r="L487" s="69"/>
      <c r="N487" s="69"/>
    </row>
    <row r="488" spans="3:14">
      <c r="C488" s="148"/>
      <c r="E488" s="120"/>
      <c r="F488" s="98"/>
      <c r="G488" s="98"/>
      <c r="H488" s="69"/>
      <c r="I488" s="89"/>
      <c r="J488" s="69"/>
      <c r="K488" s="148"/>
      <c r="L488" s="69"/>
      <c r="N488" s="69"/>
    </row>
    <row r="489" spans="3:14">
      <c r="C489" s="148"/>
      <c r="E489" s="120"/>
      <c r="F489" s="98"/>
      <c r="G489" s="98"/>
      <c r="H489" s="69"/>
      <c r="I489" s="89"/>
      <c r="J489" s="69"/>
      <c r="K489" s="148"/>
      <c r="L489" s="69"/>
      <c r="N489" s="69"/>
    </row>
    <row r="490" spans="3:14">
      <c r="C490" s="148"/>
      <c r="E490" s="120"/>
      <c r="F490" s="98"/>
      <c r="G490" s="98"/>
      <c r="H490" s="69"/>
      <c r="I490" s="89"/>
      <c r="J490" s="69"/>
      <c r="K490" s="148"/>
      <c r="L490" s="69"/>
      <c r="N490" s="69"/>
    </row>
    <row r="491" spans="3:14">
      <c r="C491" s="148"/>
      <c r="E491" s="120"/>
      <c r="F491" s="98"/>
      <c r="G491" s="98"/>
      <c r="H491" s="69"/>
      <c r="I491" s="89"/>
      <c r="J491" s="69"/>
      <c r="K491" s="148"/>
      <c r="L491" s="69"/>
      <c r="N491" s="69"/>
    </row>
    <row r="492" spans="3:14">
      <c r="C492" s="148"/>
      <c r="E492" s="120"/>
      <c r="F492" s="98"/>
      <c r="G492" s="98"/>
      <c r="H492" s="69"/>
      <c r="I492" s="89"/>
      <c r="J492" s="69"/>
      <c r="K492" s="148"/>
      <c r="L492" s="69"/>
      <c r="N492" s="69"/>
    </row>
    <row r="493" spans="3:14">
      <c r="C493" s="148"/>
      <c r="E493" s="120"/>
      <c r="F493" s="98"/>
      <c r="G493" s="98"/>
      <c r="H493" s="69"/>
      <c r="I493" s="89"/>
      <c r="J493" s="69"/>
      <c r="K493" s="148"/>
      <c r="L493" s="69"/>
      <c r="N493" s="69"/>
    </row>
    <row r="494" spans="3:14">
      <c r="C494" s="148"/>
      <c r="E494" s="120"/>
      <c r="F494" s="98"/>
      <c r="G494" s="98"/>
      <c r="H494" s="69"/>
      <c r="I494" s="89"/>
      <c r="J494" s="69"/>
      <c r="K494" s="148"/>
      <c r="L494" s="69"/>
      <c r="N494" s="69"/>
    </row>
    <row r="495" spans="3:14">
      <c r="C495" s="148"/>
      <c r="E495" s="120"/>
      <c r="F495" s="98"/>
      <c r="G495" s="98"/>
      <c r="H495" s="69"/>
      <c r="I495" s="89"/>
      <c r="J495" s="69"/>
      <c r="K495" s="148"/>
      <c r="L495" s="69"/>
      <c r="N495" s="69"/>
    </row>
    <row r="496" spans="3:14">
      <c r="C496" s="148"/>
      <c r="E496" s="120"/>
      <c r="F496" s="98"/>
      <c r="G496" s="98"/>
      <c r="H496" s="69"/>
      <c r="I496" s="89"/>
      <c r="J496" s="69"/>
      <c r="K496" s="148"/>
      <c r="L496" s="69"/>
      <c r="N496" s="69"/>
    </row>
    <row r="497" spans="3:14">
      <c r="C497" s="148"/>
      <c r="E497" s="120"/>
      <c r="F497" s="98"/>
      <c r="G497" s="98"/>
      <c r="H497" s="69"/>
      <c r="I497" s="89"/>
      <c r="J497" s="69"/>
      <c r="K497" s="148"/>
      <c r="L497" s="69"/>
      <c r="N497" s="69"/>
    </row>
    <row r="498" spans="3:14">
      <c r="C498" s="148"/>
      <c r="E498" s="120"/>
      <c r="F498" s="98"/>
      <c r="G498" s="98"/>
      <c r="H498" s="69"/>
      <c r="I498" s="89"/>
      <c r="J498" s="69"/>
      <c r="K498" s="148"/>
      <c r="L498" s="69"/>
      <c r="N498" s="69"/>
    </row>
    <row r="499" spans="3:14">
      <c r="C499" s="148"/>
      <c r="E499" s="120"/>
      <c r="F499" s="98"/>
      <c r="G499" s="98"/>
      <c r="H499" s="69"/>
      <c r="I499" s="89"/>
      <c r="J499" s="69"/>
      <c r="K499" s="148"/>
      <c r="L499" s="69"/>
      <c r="N499" s="69"/>
    </row>
    <row r="500" spans="3:14">
      <c r="C500" s="148"/>
      <c r="E500" s="120"/>
      <c r="F500" s="98"/>
      <c r="G500" s="98"/>
      <c r="H500" s="69"/>
      <c r="I500" s="89"/>
      <c r="J500" s="69"/>
      <c r="K500" s="148"/>
      <c r="L500" s="69"/>
      <c r="N500" s="69"/>
    </row>
    <row r="501" spans="3:14">
      <c r="C501" s="148"/>
      <c r="E501" s="120"/>
      <c r="F501" s="98"/>
      <c r="G501" s="98"/>
      <c r="H501" s="69"/>
      <c r="I501" s="89"/>
      <c r="J501" s="69"/>
      <c r="K501" s="148"/>
      <c r="L501" s="69"/>
      <c r="N501" s="69"/>
    </row>
    <row r="502" spans="3:14">
      <c r="C502" s="148"/>
      <c r="E502" s="120"/>
      <c r="F502" s="98"/>
      <c r="G502" s="98"/>
      <c r="H502" s="69"/>
      <c r="I502" s="89"/>
      <c r="J502" s="69"/>
      <c r="K502" s="148"/>
      <c r="L502" s="69"/>
      <c r="N502" s="69"/>
    </row>
    <row r="503" spans="3:14">
      <c r="C503" s="148"/>
      <c r="E503" s="120"/>
      <c r="F503" s="98"/>
      <c r="G503" s="98"/>
      <c r="H503" s="69"/>
      <c r="I503" s="89"/>
      <c r="J503" s="69"/>
      <c r="K503" s="148"/>
      <c r="L503" s="69"/>
      <c r="N503" s="69"/>
    </row>
    <row r="504" spans="3:14">
      <c r="C504" s="148"/>
      <c r="E504" s="120"/>
      <c r="F504" s="98"/>
      <c r="G504" s="98"/>
      <c r="H504" s="69"/>
      <c r="I504" s="89"/>
      <c r="J504" s="69"/>
      <c r="K504" s="148"/>
      <c r="L504" s="69"/>
      <c r="N504" s="69"/>
    </row>
    <row r="505" spans="3:14">
      <c r="C505" s="148"/>
      <c r="E505" s="120"/>
      <c r="F505" s="98"/>
      <c r="G505" s="98"/>
      <c r="H505" s="69"/>
      <c r="I505" s="89"/>
      <c r="J505" s="69"/>
      <c r="K505" s="148"/>
      <c r="L505" s="69"/>
      <c r="N505" s="69"/>
    </row>
    <row r="506" spans="3:14">
      <c r="C506" s="148"/>
      <c r="E506" s="120"/>
      <c r="F506" s="98"/>
      <c r="G506" s="98"/>
      <c r="H506" s="69"/>
      <c r="I506" s="89"/>
      <c r="J506" s="69"/>
      <c r="K506" s="148"/>
      <c r="L506" s="69"/>
      <c r="N506" s="69"/>
    </row>
    <row r="507" spans="3:14">
      <c r="C507" s="148"/>
      <c r="E507" s="120"/>
      <c r="F507" s="98"/>
      <c r="G507" s="98"/>
      <c r="H507" s="69"/>
      <c r="I507" s="89"/>
      <c r="J507" s="69"/>
      <c r="K507" s="148"/>
      <c r="L507" s="69"/>
      <c r="N507" s="69"/>
    </row>
    <row r="508" spans="3:14">
      <c r="C508" s="148"/>
      <c r="E508" s="120"/>
      <c r="F508" s="98"/>
      <c r="G508" s="98"/>
      <c r="H508" s="69"/>
      <c r="I508" s="89"/>
      <c r="J508" s="69"/>
      <c r="K508" s="148"/>
      <c r="L508" s="69"/>
      <c r="N508" s="69"/>
    </row>
    <row r="509" spans="3:14">
      <c r="C509" s="148"/>
      <c r="E509" s="120"/>
      <c r="F509" s="98"/>
      <c r="G509" s="98"/>
      <c r="H509" s="69"/>
      <c r="I509" s="89"/>
      <c r="J509" s="69"/>
      <c r="K509" s="148"/>
      <c r="L509" s="69"/>
      <c r="N509" s="69"/>
    </row>
    <row r="510" spans="3:14">
      <c r="C510" s="148"/>
      <c r="E510" s="120"/>
      <c r="F510" s="98"/>
      <c r="G510" s="98"/>
      <c r="H510" s="69"/>
      <c r="I510" s="89"/>
      <c r="J510" s="69"/>
      <c r="K510" s="148"/>
      <c r="L510" s="69"/>
      <c r="N510" s="69"/>
    </row>
    <row r="511" spans="3:14">
      <c r="C511" s="148"/>
      <c r="E511" s="120"/>
      <c r="F511" s="98"/>
      <c r="G511" s="98"/>
      <c r="H511" s="69"/>
      <c r="I511" s="89"/>
      <c r="J511" s="69"/>
      <c r="K511" s="148"/>
      <c r="L511" s="69"/>
      <c r="N511" s="69"/>
    </row>
    <row r="512" spans="3:14">
      <c r="C512" s="148"/>
      <c r="E512" s="120"/>
      <c r="F512" s="98"/>
      <c r="G512" s="98"/>
      <c r="H512" s="69"/>
      <c r="I512" s="89"/>
      <c r="J512" s="69"/>
      <c r="K512" s="148"/>
      <c r="L512" s="69"/>
      <c r="N512" s="69"/>
    </row>
    <row r="513" spans="3:14">
      <c r="C513" s="148"/>
      <c r="E513" s="120"/>
      <c r="F513" s="98"/>
      <c r="G513" s="98"/>
      <c r="H513" s="69"/>
      <c r="I513" s="89"/>
      <c r="J513" s="69"/>
      <c r="K513" s="148"/>
      <c r="L513" s="69"/>
      <c r="N513" s="69"/>
    </row>
    <row r="514" spans="3:14">
      <c r="C514" s="148"/>
      <c r="E514" s="120"/>
      <c r="F514" s="98"/>
      <c r="G514" s="98"/>
      <c r="H514" s="69"/>
      <c r="I514" s="89"/>
      <c r="J514" s="69"/>
      <c r="K514" s="148"/>
      <c r="L514" s="69"/>
      <c r="N514" s="69"/>
    </row>
    <row r="515" spans="3:14">
      <c r="C515" s="148"/>
      <c r="E515" s="120"/>
      <c r="F515" s="98"/>
      <c r="G515" s="98"/>
      <c r="H515" s="69"/>
      <c r="I515" s="89"/>
      <c r="J515" s="69"/>
      <c r="K515" s="148"/>
      <c r="L515" s="69"/>
      <c r="N515" s="69"/>
    </row>
    <row r="516" spans="3:14">
      <c r="C516" s="148"/>
      <c r="E516" s="120"/>
      <c r="F516" s="98"/>
      <c r="G516" s="98"/>
      <c r="H516" s="69"/>
      <c r="I516" s="89"/>
      <c r="J516" s="69"/>
      <c r="K516" s="148"/>
      <c r="L516" s="69"/>
      <c r="N516" s="69"/>
    </row>
    <row r="517" spans="3:14">
      <c r="C517" s="148"/>
      <c r="E517" s="120"/>
      <c r="F517" s="98"/>
      <c r="G517" s="98"/>
      <c r="H517" s="69"/>
      <c r="I517" s="89"/>
      <c r="J517" s="69"/>
      <c r="K517" s="148"/>
      <c r="L517" s="69"/>
      <c r="N517" s="69"/>
    </row>
    <row r="518" spans="3:14">
      <c r="C518" s="148"/>
      <c r="E518" s="120"/>
      <c r="F518" s="98"/>
      <c r="G518" s="98"/>
      <c r="H518" s="69"/>
      <c r="I518" s="89"/>
      <c r="J518" s="69"/>
      <c r="K518" s="148"/>
      <c r="L518" s="69"/>
      <c r="N518" s="69"/>
    </row>
    <row r="519" spans="3:14">
      <c r="C519" s="148"/>
      <c r="E519" s="120"/>
      <c r="F519" s="98"/>
      <c r="G519" s="98"/>
      <c r="H519" s="69"/>
      <c r="I519" s="89"/>
      <c r="J519" s="69"/>
      <c r="K519" s="148"/>
      <c r="L519" s="69"/>
      <c r="N519" s="69"/>
    </row>
    <row r="520" spans="3:14">
      <c r="C520" s="148"/>
      <c r="E520" s="120"/>
      <c r="F520" s="98"/>
      <c r="G520" s="98"/>
      <c r="H520" s="69"/>
      <c r="I520" s="89"/>
      <c r="J520" s="69"/>
      <c r="K520" s="148"/>
      <c r="L520" s="69"/>
      <c r="N520" s="69"/>
    </row>
    <row r="521" spans="3:14">
      <c r="C521" s="148"/>
      <c r="E521" s="120"/>
      <c r="F521" s="98"/>
      <c r="G521" s="98"/>
      <c r="H521" s="69"/>
      <c r="I521" s="89"/>
      <c r="J521" s="69"/>
      <c r="K521" s="148"/>
      <c r="L521" s="69"/>
      <c r="N521" s="69"/>
    </row>
    <row r="522" spans="3:14">
      <c r="C522" s="148"/>
      <c r="E522" s="120"/>
      <c r="F522" s="98"/>
      <c r="G522" s="98"/>
      <c r="H522" s="69"/>
      <c r="I522" s="89"/>
      <c r="J522" s="69"/>
      <c r="K522" s="148"/>
      <c r="L522" s="69"/>
      <c r="N522" s="69"/>
    </row>
    <row r="523" spans="3:14">
      <c r="C523" s="148"/>
      <c r="E523" s="120"/>
      <c r="F523" s="98"/>
      <c r="G523" s="98"/>
      <c r="H523" s="69"/>
      <c r="I523" s="89"/>
      <c r="J523" s="69"/>
      <c r="K523" s="148"/>
      <c r="L523" s="69"/>
      <c r="N523" s="69"/>
    </row>
    <row r="524" spans="3:14">
      <c r="C524" s="148"/>
      <c r="E524" s="120"/>
      <c r="F524" s="98"/>
      <c r="G524" s="98"/>
      <c r="H524" s="69"/>
      <c r="I524" s="89"/>
      <c r="J524" s="69"/>
      <c r="K524" s="148"/>
      <c r="L524" s="69"/>
      <c r="N524" s="69"/>
    </row>
    <row r="525" spans="3:14">
      <c r="C525" s="148"/>
      <c r="E525" s="120"/>
      <c r="F525" s="98"/>
      <c r="G525" s="98"/>
      <c r="H525" s="69"/>
      <c r="I525" s="89"/>
      <c r="J525" s="69"/>
      <c r="K525" s="148"/>
      <c r="L525" s="69"/>
      <c r="N525" s="69"/>
    </row>
    <row r="526" spans="3:14">
      <c r="C526" s="148"/>
      <c r="E526" s="120"/>
      <c r="F526" s="98"/>
      <c r="G526" s="98"/>
      <c r="H526" s="69"/>
      <c r="I526" s="89"/>
      <c r="J526" s="69"/>
      <c r="K526" s="148"/>
      <c r="L526" s="69"/>
      <c r="N526" s="69"/>
    </row>
    <row r="527" spans="3:14">
      <c r="C527" s="148"/>
      <c r="E527" s="120"/>
      <c r="F527" s="98"/>
      <c r="G527" s="98"/>
      <c r="H527" s="69"/>
      <c r="I527" s="89"/>
      <c r="J527" s="69"/>
      <c r="K527" s="148"/>
      <c r="L527" s="69"/>
      <c r="N527" s="69"/>
    </row>
    <row r="528" spans="3:14">
      <c r="C528" s="148"/>
      <c r="E528" s="120"/>
      <c r="F528" s="98"/>
      <c r="G528" s="98"/>
      <c r="H528" s="69"/>
      <c r="I528" s="89"/>
      <c r="J528" s="69"/>
      <c r="K528" s="148"/>
      <c r="L528" s="69"/>
      <c r="N528" s="69"/>
    </row>
    <row r="529" spans="3:14">
      <c r="C529" s="148"/>
      <c r="E529" s="120"/>
      <c r="F529" s="98"/>
      <c r="G529" s="98"/>
      <c r="H529" s="69"/>
      <c r="I529" s="89"/>
      <c r="J529" s="69"/>
      <c r="K529" s="148"/>
      <c r="L529" s="69"/>
      <c r="N529" s="69"/>
    </row>
    <row r="530" spans="3:14">
      <c r="C530" s="148"/>
      <c r="E530" s="120"/>
      <c r="F530" s="98"/>
      <c r="G530" s="98"/>
      <c r="H530" s="69"/>
      <c r="I530" s="89"/>
      <c r="J530" s="69"/>
      <c r="K530" s="148"/>
      <c r="L530" s="69"/>
      <c r="N530" s="69"/>
    </row>
    <row r="531" spans="3:14">
      <c r="C531" s="148"/>
      <c r="E531" s="120"/>
      <c r="F531" s="98"/>
      <c r="G531" s="98"/>
      <c r="H531" s="69"/>
      <c r="I531" s="89"/>
      <c r="J531" s="69"/>
      <c r="K531" s="148"/>
      <c r="L531" s="69"/>
      <c r="N531" s="69"/>
    </row>
    <row r="532" spans="3:14">
      <c r="C532" s="148"/>
      <c r="E532" s="120"/>
      <c r="F532" s="98"/>
      <c r="G532" s="98"/>
      <c r="H532" s="69"/>
      <c r="I532" s="89"/>
      <c r="J532" s="69"/>
      <c r="K532" s="148"/>
      <c r="L532" s="69"/>
      <c r="N532" s="69"/>
    </row>
    <row r="533" spans="3:14">
      <c r="C533" s="148"/>
      <c r="E533" s="120"/>
      <c r="F533" s="98"/>
      <c r="G533" s="98"/>
      <c r="H533" s="69"/>
      <c r="I533" s="89"/>
      <c r="J533" s="69"/>
      <c r="K533" s="148"/>
      <c r="L533" s="69"/>
      <c r="N533" s="69"/>
    </row>
    <row r="534" spans="3:14">
      <c r="C534" s="148"/>
      <c r="E534" s="120"/>
      <c r="F534" s="98"/>
      <c r="G534" s="98"/>
      <c r="H534" s="69"/>
      <c r="I534" s="89"/>
      <c r="J534" s="69"/>
      <c r="K534" s="148"/>
      <c r="L534" s="69"/>
      <c r="N534" s="69"/>
    </row>
    <row r="535" spans="3:14">
      <c r="C535" s="148"/>
      <c r="E535" s="120"/>
      <c r="F535" s="98"/>
      <c r="G535" s="98"/>
      <c r="H535" s="69"/>
      <c r="I535" s="89"/>
      <c r="J535" s="69"/>
      <c r="K535" s="148"/>
      <c r="L535" s="69"/>
      <c r="N535" s="69"/>
    </row>
    <row r="536" spans="3:14">
      <c r="C536" s="148"/>
      <c r="E536" s="120"/>
      <c r="F536" s="98"/>
      <c r="G536" s="98"/>
      <c r="H536" s="69"/>
      <c r="I536" s="89"/>
      <c r="J536" s="69"/>
      <c r="K536" s="148"/>
      <c r="L536" s="69"/>
      <c r="N536" s="69"/>
    </row>
    <row r="537" spans="3:14">
      <c r="C537" s="148"/>
      <c r="E537" s="120"/>
      <c r="F537" s="98"/>
      <c r="G537" s="98"/>
      <c r="H537" s="69"/>
      <c r="I537" s="89"/>
      <c r="J537" s="69"/>
      <c r="K537" s="148"/>
      <c r="L537" s="69"/>
      <c r="N537" s="69"/>
    </row>
    <row r="538" spans="3:14">
      <c r="C538" s="148"/>
      <c r="E538" s="120"/>
      <c r="F538" s="98"/>
      <c r="G538" s="98"/>
      <c r="H538" s="69"/>
      <c r="I538" s="89"/>
      <c r="J538" s="69"/>
      <c r="K538" s="148"/>
      <c r="L538" s="69"/>
      <c r="N538" s="69"/>
    </row>
    <row r="539" spans="3:14">
      <c r="C539" s="148"/>
      <c r="E539" s="120"/>
      <c r="F539" s="98"/>
      <c r="G539" s="98"/>
      <c r="H539" s="69"/>
      <c r="I539" s="89"/>
      <c r="J539" s="69"/>
      <c r="K539" s="148"/>
      <c r="L539" s="69"/>
      <c r="N539" s="69"/>
    </row>
    <row r="540" spans="3:14">
      <c r="C540" s="148"/>
      <c r="E540" s="120"/>
      <c r="F540" s="98"/>
      <c r="G540" s="98"/>
      <c r="H540" s="69"/>
      <c r="I540" s="89"/>
      <c r="J540" s="69"/>
      <c r="K540" s="148"/>
      <c r="L540" s="69"/>
      <c r="N540" s="69"/>
    </row>
    <row r="541" spans="3:14">
      <c r="C541" s="148"/>
      <c r="E541" s="120"/>
      <c r="F541" s="98"/>
      <c r="G541" s="98"/>
      <c r="H541" s="69"/>
      <c r="I541" s="89"/>
      <c r="J541" s="69"/>
      <c r="K541" s="148"/>
      <c r="L541" s="69"/>
      <c r="N541" s="69"/>
    </row>
    <row r="542" spans="3:14">
      <c r="C542" s="148"/>
      <c r="E542" s="120"/>
      <c r="F542" s="98"/>
      <c r="G542" s="98"/>
      <c r="H542" s="69"/>
      <c r="I542" s="89"/>
      <c r="J542" s="69"/>
      <c r="K542" s="148"/>
      <c r="L542" s="69"/>
      <c r="N542" s="69"/>
    </row>
    <row r="543" spans="3:14">
      <c r="C543" s="148"/>
      <c r="E543" s="120"/>
      <c r="F543" s="98"/>
      <c r="G543" s="98"/>
      <c r="H543" s="69"/>
      <c r="I543" s="89"/>
      <c r="J543" s="69"/>
      <c r="K543" s="148"/>
      <c r="L543" s="69"/>
      <c r="N543" s="69"/>
    </row>
    <row r="544" spans="3:14">
      <c r="C544" s="148"/>
      <c r="E544" s="120"/>
      <c r="F544" s="98"/>
      <c r="G544" s="98"/>
      <c r="H544" s="69"/>
      <c r="I544" s="89"/>
      <c r="J544" s="69"/>
      <c r="K544" s="148"/>
      <c r="L544" s="69"/>
      <c r="N544" s="69"/>
    </row>
    <row r="545" spans="3:14">
      <c r="C545" s="148"/>
      <c r="E545" s="120"/>
      <c r="F545" s="98"/>
      <c r="G545" s="98"/>
      <c r="H545" s="69"/>
      <c r="I545" s="89"/>
      <c r="J545" s="69"/>
      <c r="K545" s="148"/>
      <c r="L545" s="69"/>
      <c r="N545" s="69"/>
    </row>
    <row r="546" spans="3:14">
      <c r="C546" s="148"/>
      <c r="E546" s="120"/>
      <c r="F546" s="98"/>
      <c r="G546" s="98"/>
      <c r="H546" s="69"/>
      <c r="I546" s="89"/>
      <c r="J546" s="69"/>
      <c r="K546" s="148"/>
      <c r="L546" s="69"/>
      <c r="N546" s="69"/>
    </row>
    <row r="547" spans="3:14">
      <c r="C547" s="148"/>
      <c r="E547" s="120"/>
      <c r="F547" s="98"/>
      <c r="G547" s="98"/>
      <c r="H547" s="69"/>
      <c r="I547" s="89"/>
      <c r="J547" s="69"/>
      <c r="K547" s="148"/>
      <c r="L547" s="69"/>
      <c r="N547" s="69"/>
    </row>
    <row r="548" spans="3:14">
      <c r="C548" s="148"/>
      <c r="E548" s="120"/>
      <c r="F548" s="98"/>
      <c r="G548" s="98"/>
      <c r="H548" s="69"/>
      <c r="I548" s="89"/>
      <c r="J548" s="69"/>
      <c r="K548" s="148"/>
      <c r="L548" s="69"/>
      <c r="N548" s="69"/>
    </row>
    <row r="549" spans="3:14">
      <c r="C549" s="148"/>
      <c r="E549" s="120"/>
      <c r="F549" s="98"/>
      <c r="G549" s="98"/>
      <c r="H549" s="69"/>
      <c r="I549" s="89"/>
      <c r="J549" s="69"/>
      <c r="K549" s="148"/>
      <c r="L549" s="69"/>
      <c r="N549" s="69"/>
    </row>
    <row r="550" spans="3:14">
      <c r="C550" s="148"/>
      <c r="E550" s="120"/>
      <c r="F550" s="98"/>
      <c r="G550" s="98"/>
      <c r="H550" s="69"/>
      <c r="I550" s="89"/>
      <c r="J550" s="69"/>
      <c r="K550" s="148"/>
      <c r="L550" s="69"/>
      <c r="N550" s="69"/>
    </row>
    <row r="551" spans="3:14">
      <c r="C551" s="148"/>
      <c r="E551" s="120"/>
      <c r="F551" s="98"/>
      <c r="G551" s="98"/>
      <c r="H551" s="69"/>
      <c r="I551" s="89"/>
      <c r="J551" s="69"/>
      <c r="K551" s="148"/>
      <c r="L551" s="69"/>
      <c r="N551" s="69"/>
    </row>
    <row r="552" spans="3:14">
      <c r="C552" s="148"/>
      <c r="E552" s="120"/>
      <c r="F552" s="98"/>
      <c r="G552" s="98"/>
      <c r="H552" s="69"/>
      <c r="I552" s="89"/>
      <c r="J552" s="69"/>
      <c r="K552" s="148"/>
      <c r="L552" s="69"/>
      <c r="N552" s="69"/>
    </row>
    <row r="553" spans="3:14">
      <c r="C553" s="148"/>
      <c r="E553" s="120"/>
      <c r="F553" s="98"/>
      <c r="G553" s="98"/>
      <c r="H553" s="69"/>
      <c r="I553" s="89"/>
      <c r="J553" s="69"/>
      <c r="K553" s="148"/>
      <c r="L553" s="69"/>
      <c r="N553" s="69"/>
    </row>
    <row r="554" spans="3:14">
      <c r="C554" s="148"/>
      <c r="E554" s="120"/>
      <c r="F554" s="98"/>
      <c r="G554" s="98"/>
      <c r="H554" s="69"/>
      <c r="I554" s="89"/>
      <c r="J554" s="69"/>
      <c r="K554" s="148"/>
      <c r="L554" s="69"/>
      <c r="N554" s="69"/>
    </row>
    <row r="555" spans="3:14">
      <c r="C555" s="148"/>
      <c r="E555" s="120"/>
      <c r="F555" s="98"/>
      <c r="G555" s="98"/>
      <c r="H555" s="69"/>
      <c r="I555" s="89"/>
      <c r="J555" s="69"/>
      <c r="K555" s="148"/>
      <c r="L555" s="69"/>
      <c r="N555" s="69"/>
    </row>
    <row r="556" spans="3:14">
      <c r="C556" s="148"/>
      <c r="E556" s="120"/>
      <c r="F556" s="98"/>
      <c r="G556" s="98"/>
      <c r="H556" s="69"/>
      <c r="I556" s="89"/>
      <c r="J556" s="69"/>
      <c r="K556" s="148"/>
      <c r="L556" s="69"/>
      <c r="N556" s="69"/>
    </row>
    <row r="557" spans="3:14">
      <c r="C557" s="148"/>
      <c r="E557" s="120"/>
      <c r="F557" s="98"/>
      <c r="G557" s="98"/>
      <c r="H557" s="69"/>
      <c r="I557" s="89"/>
      <c r="J557" s="69"/>
      <c r="K557" s="148"/>
      <c r="L557" s="69"/>
      <c r="N557" s="69"/>
    </row>
    <row r="558" spans="3:14">
      <c r="C558" s="148"/>
      <c r="E558" s="120"/>
      <c r="F558" s="98"/>
      <c r="G558" s="98"/>
      <c r="H558" s="69"/>
      <c r="I558" s="89"/>
      <c r="J558" s="69"/>
      <c r="K558" s="148"/>
      <c r="L558" s="69"/>
      <c r="N558" s="69"/>
    </row>
    <row r="559" spans="3:14">
      <c r="C559" s="148"/>
      <c r="E559" s="120"/>
      <c r="F559" s="98"/>
      <c r="G559" s="98"/>
      <c r="H559" s="69"/>
      <c r="I559" s="89"/>
      <c r="J559" s="69"/>
      <c r="K559" s="148"/>
      <c r="L559" s="69"/>
      <c r="N559" s="69"/>
    </row>
    <row r="560" spans="3:14">
      <c r="C560" s="148"/>
      <c r="E560" s="120"/>
      <c r="F560" s="98"/>
      <c r="G560" s="98"/>
      <c r="H560" s="69"/>
      <c r="I560" s="89"/>
      <c r="J560" s="69"/>
      <c r="K560" s="148"/>
      <c r="L560" s="69"/>
      <c r="N560" s="69"/>
    </row>
    <row r="561" spans="3:14">
      <c r="C561" s="148"/>
      <c r="E561" s="120"/>
      <c r="F561" s="98"/>
      <c r="G561" s="98"/>
      <c r="H561" s="69"/>
      <c r="I561" s="89"/>
      <c r="J561" s="69"/>
      <c r="K561" s="148"/>
      <c r="L561" s="69"/>
      <c r="N561" s="69"/>
    </row>
    <row r="562" spans="3:14">
      <c r="C562" s="148"/>
      <c r="E562" s="120"/>
      <c r="F562" s="98"/>
      <c r="G562" s="98"/>
      <c r="H562" s="69"/>
      <c r="I562" s="89"/>
      <c r="J562" s="69"/>
      <c r="K562" s="148"/>
      <c r="L562" s="69"/>
      <c r="N562" s="69"/>
    </row>
    <row r="563" spans="3:14">
      <c r="C563" s="148"/>
      <c r="E563" s="120"/>
      <c r="F563" s="98"/>
      <c r="G563" s="98"/>
      <c r="H563" s="69"/>
      <c r="I563" s="89"/>
      <c r="J563" s="69"/>
      <c r="K563" s="148"/>
      <c r="L563" s="69"/>
      <c r="N563" s="69"/>
    </row>
    <row r="564" spans="3:14">
      <c r="C564" s="148"/>
      <c r="E564" s="120"/>
      <c r="F564" s="98"/>
      <c r="G564" s="98"/>
      <c r="H564" s="69"/>
      <c r="I564" s="89"/>
      <c r="J564" s="69"/>
      <c r="K564" s="148"/>
      <c r="L564" s="69"/>
      <c r="N564" s="69"/>
    </row>
    <row r="565" spans="3:14">
      <c r="C565" s="148"/>
      <c r="E565" s="120"/>
      <c r="F565" s="98"/>
      <c r="G565" s="98"/>
      <c r="H565" s="69"/>
      <c r="I565" s="89"/>
      <c r="J565" s="69"/>
      <c r="K565" s="148"/>
      <c r="L565" s="69"/>
      <c r="N565" s="69"/>
    </row>
    <row r="566" spans="3:14">
      <c r="C566" s="148"/>
      <c r="E566" s="120"/>
      <c r="F566" s="98"/>
      <c r="G566" s="98"/>
      <c r="H566" s="69"/>
      <c r="I566" s="89"/>
      <c r="J566" s="69"/>
      <c r="K566" s="148"/>
      <c r="L566" s="69"/>
      <c r="N566" s="69"/>
    </row>
    <row r="567" spans="3:14">
      <c r="C567" s="148"/>
      <c r="E567" s="120"/>
      <c r="F567" s="98"/>
      <c r="G567" s="98"/>
      <c r="H567" s="69"/>
      <c r="I567" s="89"/>
      <c r="J567" s="69"/>
      <c r="K567" s="148"/>
      <c r="L567" s="69"/>
      <c r="N567" s="69"/>
    </row>
    <row r="568" spans="3:14">
      <c r="C568" s="148"/>
      <c r="E568" s="120"/>
      <c r="F568" s="98"/>
      <c r="G568" s="98"/>
      <c r="H568" s="69"/>
      <c r="I568" s="89"/>
      <c r="J568" s="69"/>
      <c r="K568" s="148"/>
      <c r="L568" s="69"/>
      <c r="N568" s="69"/>
    </row>
    <row r="569" spans="3:14">
      <c r="C569" s="148"/>
      <c r="E569" s="120"/>
      <c r="F569" s="98"/>
      <c r="G569" s="98"/>
      <c r="H569" s="69"/>
      <c r="I569" s="89"/>
      <c r="J569" s="69"/>
      <c r="K569" s="148"/>
      <c r="L569" s="69"/>
      <c r="N569" s="69"/>
    </row>
    <row r="570" spans="3:14">
      <c r="C570" s="148"/>
      <c r="E570" s="120"/>
      <c r="F570" s="98"/>
      <c r="G570" s="98"/>
      <c r="H570" s="69"/>
      <c r="I570" s="89"/>
      <c r="J570" s="69"/>
      <c r="K570" s="148"/>
      <c r="L570" s="69"/>
      <c r="N570" s="69"/>
    </row>
    <row r="571" spans="3:14">
      <c r="C571" s="148"/>
      <c r="E571" s="120"/>
      <c r="F571" s="98"/>
      <c r="G571" s="98"/>
      <c r="H571" s="69"/>
      <c r="I571" s="89"/>
      <c r="J571" s="69"/>
      <c r="K571" s="148"/>
      <c r="L571" s="69"/>
      <c r="N571" s="69"/>
    </row>
    <row r="572" spans="3:14">
      <c r="C572" s="148"/>
      <c r="E572" s="120"/>
      <c r="F572" s="98"/>
      <c r="G572" s="98"/>
      <c r="H572" s="69"/>
      <c r="I572" s="89"/>
      <c r="J572" s="69"/>
      <c r="K572" s="148"/>
      <c r="L572" s="69"/>
      <c r="N572" s="69"/>
    </row>
    <row r="573" spans="3:14">
      <c r="C573" s="148"/>
      <c r="E573" s="120"/>
      <c r="F573" s="98"/>
      <c r="G573" s="98"/>
      <c r="H573" s="69"/>
      <c r="I573" s="89"/>
      <c r="J573" s="69"/>
      <c r="K573" s="148"/>
      <c r="L573" s="69"/>
      <c r="N573" s="69"/>
    </row>
    <row r="574" spans="3:14">
      <c r="C574" s="148"/>
      <c r="E574" s="120"/>
      <c r="F574" s="98"/>
      <c r="G574" s="98"/>
      <c r="H574" s="69"/>
      <c r="I574" s="89"/>
      <c r="J574" s="69"/>
      <c r="K574" s="148"/>
      <c r="L574" s="69"/>
      <c r="N574" s="69"/>
    </row>
    <row r="575" spans="3:14">
      <c r="C575" s="148"/>
      <c r="E575" s="120"/>
      <c r="F575" s="98"/>
      <c r="G575" s="98"/>
      <c r="H575" s="69"/>
      <c r="I575" s="89"/>
      <c r="J575" s="69"/>
      <c r="K575" s="148"/>
      <c r="L575" s="69"/>
      <c r="N575" s="69"/>
    </row>
    <row r="576" spans="3:14">
      <c r="C576" s="148"/>
      <c r="E576" s="120"/>
      <c r="F576" s="98"/>
      <c r="G576" s="98"/>
      <c r="H576" s="69"/>
      <c r="I576" s="89"/>
      <c r="J576" s="69"/>
      <c r="K576" s="148"/>
      <c r="L576" s="69"/>
      <c r="N576" s="69"/>
    </row>
    <row r="577" spans="3:14">
      <c r="C577" s="148"/>
      <c r="E577" s="120"/>
      <c r="F577" s="98"/>
      <c r="G577" s="98"/>
      <c r="H577" s="69"/>
      <c r="I577" s="89"/>
      <c r="J577" s="69"/>
      <c r="K577" s="148"/>
      <c r="L577" s="69"/>
      <c r="N577" s="69"/>
    </row>
    <row r="578" spans="3:14">
      <c r="C578" s="148"/>
      <c r="E578" s="120"/>
      <c r="F578" s="98"/>
      <c r="G578" s="98"/>
      <c r="H578" s="69"/>
      <c r="I578" s="89"/>
      <c r="J578" s="69"/>
      <c r="K578" s="148"/>
      <c r="L578" s="69"/>
      <c r="N578" s="69"/>
    </row>
    <row r="579" spans="3:14">
      <c r="C579" s="148"/>
      <c r="E579" s="120"/>
      <c r="F579" s="98"/>
      <c r="G579" s="98"/>
      <c r="H579" s="69"/>
      <c r="I579" s="89"/>
      <c r="J579" s="69"/>
      <c r="K579" s="148"/>
      <c r="L579" s="69"/>
      <c r="N579" s="69"/>
    </row>
    <row r="580" spans="3:14">
      <c r="C580" s="148"/>
      <c r="E580" s="120"/>
      <c r="F580" s="98"/>
      <c r="G580" s="98"/>
      <c r="H580" s="69"/>
      <c r="I580" s="89"/>
      <c r="J580" s="69"/>
      <c r="K580" s="148"/>
      <c r="L580" s="69"/>
      <c r="N580" s="69"/>
    </row>
    <row r="581" spans="3:14">
      <c r="C581" s="148"/>
      <c r="E581" s="120"/>
      <c r="F581" s="98"/>
      <c r="G581" s="98"/>
      <c r="H581" s="69"/>
      <c r="I581" s="89"/>
      <c r="J581" s="69"/>
      <c r="K581" s="148"/>
      <c r="L581" s="69"/>
      <c r="N581" s="69"/>
    </row>
    <row r="582" spans="3:14">
      <c r="C582" s="148"/>
      <c r="E582" s="120"/>
      <c r="F582" s="98"/>
      <c r="G582" s="98"/>
      <c r="H582" s="69"/>
      <c r="I582" s="89"/>
      <c r="J582" s="69"/>
      <c r="K582" s="148"/>
      <c r="L582" s="69"/>
      <c r="N582" s="69"/>
    </row>
    <row r="583" spans="3:14">
      <c r="C583" s="148"/>
      <c r="E583" s="120"/>
      <c r="F583" s="98"/>
      <c r="G583" s="98"/>
      <c r="H583" s="69"/>
      <c r="I583" s="89"/>
      <c r="J583" s="69"/>
      <c r="K583" s="148"/>
      <c r="L583" s="69"/>
      <c r="N583" s="69"/>
    </row>
    <row r="584" spans="3:14">
      <c r="C584" s="148"/>
      <c r="E584" s="120"/>
      <c r="F584" s="98"/>
      <c r="G584" s="98"/>
      <c r="H584" s="69"/>
      <c r="I584" s="89"/>
      <c r="J584" s="69"/>
      <c r="K584" s="148"/>
      <c r="L584" s="69"/>
      <c r="N584" s="69"/>
    </row>
    <row r="585" spans="3:14">
      <c r="C585" s="148"/>
      <c r="E585" s="120"/>
      <c r="F585" s="98"/>
      <c r="G585" s="98"/>
      <c r="H585" s="69"/>
      <c r="I585" s="89"/>
      <c r="J585" s="69"/>
      <c r="K585" s="148"/>
      <c r="L585" s="69"/>
      <c r="N585" s="69"/>
    </row>
    <row r="586" spans="3:14">
      <c r="C586" s="148"/>
      <c r="E586" s="120"/>
      <c r="F586" s="98"/>
      <c r="G586" s="98"/>
      <c r="H586" s="69"/>
      <c r="I586" s="89"/>
      <c r="J586" s="69"/>
      <c r="K586" s="148"/>
      <c r="L586" s="69"/>
      <c r="N586" s="69"/>
    </row>
    <row r="587" spans="3:14">
      <c r="C587" s="148"/>
      <c r="E587" s="120"/>
      <c r="F587" s="98"/>
      <c r="G587" s="98"/>
      <c r="H587" s="69"/>
      <c r="I587" s="89"/>
      <c r="J587" s="69"/>
      <c r="K587" s="148"/>
      <c r="L587" s="69"/>
      <c r="N587" s="69"/>
    </row>
    <row r="588" spans="3:14">
      <c r="C588" s="148"/>
      <c r="E588" s="120"/>
      <c r="F588" s="98"/>
      <c r="G588" s="98"/>
      <c r="H588" s="69"/>
      <c r="I588" s="89"/>
      <c r="J588" s="69"/>
      <c r="K588" s="148"/>
      <c r="L588" s="69"/>
      <c r="N588" s="69"/>
    </row>
    <row r="589" spans="3:14">
      <c r="C589" s="148"/>
      <c r="E589" s="120"/>
      <c r="F589" s="98"/>
      <c r="G589" s="98"/>
      <c r="H589" s="69"/>
      <c r="I589" s="89"/>
      <c r="J589" s="69"/>
      <c r="K589" s="148"/>
      <c r="L589" s="69"/>
      <c r="N589" s="69"/>
    </row>
    <row r="590" spans="3:14">
      <c r="C590" s="148"/>
      <c r="E590" s="120"/>
      <c r="F590" s="98"/>
      <c r="G590" s="98"/>
      <c r="H590" s="69"/>
      <c r="I590" s="89"/>
      <c r="J590" s="69"/>
      <c r="K590" s="148"/>
      <c r="L590" s="69"/>
      <c r="N590" s="69"/>
    </row>
    <row r="591" spans="3:14">
      <c r="C591" s="148"/>
      <c r="E591" s="120"/>
      <c r="F591" s="98"/>
      <c r="G591" s="98"/>
      <c r="H591" s="69"/>
      <c r="I591" s="89"/>
      <c r="J591" s="69"/>
      <c r="K591" s="148"/>
      <c r="L591" s="69"/>
      <c r="N591" s="69"/>
    </row>
    <row r="592" spans="3:14">
      <c r="C592" s="148"/>
      <c r="E592" s="120"/>
      <c r="F592" s="98"/>
      <c r="G592" s="98"/>
      <c r="H592" s="69"/>
      <c r="I592" s="89"/>
      <c r="J592" s="69"/>
      <c r="K592" s="148"/>
      <c r="L592" s="69"/>
      <c r="N592" s="69"/>
    </row>
    <row r="593" spans="3:14">
      <c r="C593" s="148"/>
      <c r="E593" s="120"/>
      <c r="F593" s="98"/>
      <c r="G593" s="98"/>
      <c r="H593" s="69"/>
      <c r="I593" s="89"/>
      <c r="J593" s="69"/>
      <c r="K593" s="148"/>
      <c r="L593" s="69"/>
      <c r="N593" s="69"/>
    </row>
    <row r="594" spans="3:14">
      <c r="C594" s="148"/>
      <c r="E594" s="120"/>
      <c r="F594" s="98"/>
      <c r="G594" s="98"/>
      <c r="H594" s="69"/>
      <c r="I594" s="89"/>
      <c r="J594" s="69"/>
      <c r="K594" s="148"/>
      <c r="L594" s="69"/>
      <c r="N594" s="69"/>
    </row>
    <row r="595" spans="3:14">
      <c r="C595" s="148"/>
      <c r="E595" s="120"/>
      <c r="F595" s="98"/>
      <c r="G595" s="98"/>
      <c r="H595" s="69"/>
      <c r="I595" s="89"/>
      <c r="J595" s="69"/>
      <c r="K595" s="148"/>
      <c r="L595" s="69"/>
      <c r="N595" s="69"/>
    </row>
    <row r="596" spans="3:14">
      <c r="C596" s="148"/>
      <c r="E596" s="120"/>
      <c r="F596" s="98"/>
      <c r="G596" s="98"/>
      <c r="H596" s="69"/>
      <c r="I596" s="89"/>
      <c r="J596" s="69"/>
      <c r="K596" s="148"/>
      <c r="L596" s="69"/>
      <c r="N596" s="69"/>
    </row>
    <row r="597" spans="3:14">
      <c r="C597" s="148"/>
      <c r="E597" s="120"/>
      <c r="F597" s="98"/>
      <c r="G597" s="98"/>
      <c r="H597" s="69"/>
      <c r="I597" s="89"/>
      <c r="J597" s="69"/>
      <c r="K597" s="148"/>
      <c r="L597" s="69"/>
      <c r="N597" s="69"/>
    </row>
    <row r="598" spans="3:14">
      <c r="C598" s="148"/>
      <c r="E598" s="120"/>
      <c r="F598" s="98"/>
      <c r="G598" s="98"/>
      <c r="H598" s="69"/>
      <c r="I598" s="89"/>
      <c r="J598" s="69"/>
      <c r="K598" s="148"/>
      <c r="L598" s="69"/>
      <c r="N598" s="69"/>
    </row>
    <row r="599" spans="3:14">
      <c r="C599" s="148"/>
      <c r="E599" s="120"/>
      <c r="F599" s="98"/>
      <c r="G599" s="98"/>
      <c r="H599" s="69"/>
      <c r="I599" s="89"/>
      <c r="J599" s="69"/>
      <c r="K599" s="148"/>
      <c r="L599" s="69"/>
      <c r="N599" s="69"/>
    </row>
    <row r="600" spans="3:14">
      <c r="C600" s="148"/>
      <c r="E600" s="120"/>
      <c r="F600" s="98"/>
      <c r="G600" s="98"/>
      <c r="H600" s="69"/>
      <c r="I600" s="89"/>
      <c r="J600" s="69"/>
      <c r="K600" s="148"/>
      <c r="L600" s="69"/>
      <c r="N600" s="69"/>
    </row>
    <row r="601" spans="3:14">
      <c r="C601" s="148"/>
      <c r="E601" s="120"/>
      <c r="F601" s="98"/>
      <c r="G601" s="98"/>
      <c r="H601" s="69"/>
      <c r="I601" s="89"/>
      <c r="J601" s="69"/>
      <c r="K601" s="148"/>
      <c r="L601" s="69"/>
      <c r="N601" s="69"/>
    </row>
    <row r="602" spans="3:14">
      <c r="C602" s="148"/>
      <c r="E602" s="120"/>
      <c r="F602" s="98"/>
      <c r="G602" s="98"/>
      <c r="H602" s="69"/>
      <c r="I602" s="89"/>
      <c r="J602" s="69"/>
      <c r="K602" s="148"/>
      <c r="L602" s="69"/>
      <c r="N602" s="69"/>
    </row>
    <row r="603" spans="3:14">
      <c r="C603" s="148"/>
      <c r="E603" s="120"/>
      <c r="F603" s="98"/>
      <c r="G603" s="98"/>
      <c r="H603" s="69"/>
      <c r="I603" s="89"/>
      <c r="J603" s="69"/>
      <c r="K603" s="148"/>
      <c r="L603" s="69"/>
      <c r="N603" s="69"/>
    </row>
    <row r="604" spans="3:14">
      <c r="C604" s="148"/>
      <c r="E604" s="120"/>
      <c r="F604" s="98"/>
      <c r="G604" s="98"/>
      <c r="H604" s="69"/>
      <c r="I604" s="89"/>
      <c r="J604" s="69"/>
      <c r="K604" s="148"/>
      <c r="L604" s="69"/>
      <c r="N604" s="69"/>
    </row>
    <row r="605" spans="3:14">
      <c r="C605" s="148"/>
      <c r="E605" s="120"/>
      <c r="F605" s="98"/>
      <c r="G605" s="98"/>
      <c r="H605" s="69"/>
      <c r="I605" s="89"/>
      <c r="J605" s="69"/>
      <c r="K605" s="148"/>
      <c r="L605" s="69"/>
      <c r="N605" s="69"/>
    </row>
    <row r="606" spans="3:14">
      <c r="C606" s="148"/>
      <c r="E606" s="120"/>
      <c r="F606" s="98"/>
      <c r="G606" s="98"/>
      <c r="H606" s="69"/>
      <c r="I606" s="89"/>
      <c r="J606" s="69"/>
      <c r="K606" s="148"/>
      <c r="L606" s="69"/>
      <c r="N606" s="69"/>
    </row>
    <row r="607" spans="3:14">
      <c r="C607" s="148"/>
      <c r="E607" s="120"/>
      <c r="F607" s="98"/>
      <c r="G607" s="98"/>
      <c r="H607" s="69"/>
      <c r="I607" s="89"/>
      <c r="J607" s="69"/>
      <c r="K607" s="148"/>
      <c r="L607" s="69"/>
      <c r="N607" s="69"/>
    </row>
    <row r="608" spans="3:14">
      <c r="C608" s="148"/>
      <c r="E608" s="120"/>
      <c r="F608" s="98"/>
      <c r="G608" s="98"/>
      <c r="H608" s="69"/>
      <c r="I608" s="89"/>
      <c r="J608" s="69"/>
      <c r="K608" s="148"/>
      <c r="L608" s="69"/>
      <c r="N608" s="69"/>
    </row>
    <row r="609" spans="3:14">
      <c r="C609" s="148"/>
      <c r="E609" s="120"/>
      <c r="F609" s="98"/>
      <c r="G609" s="98"/>
      <c r="H609" s="69"/>
      <c r="I609" s="89"/>
      <c r="J609" s="69"/>
      <c r="K609" s="148"/>
      <c r="L609" s="69"/>
      <c r="N609" s="69"/>
    </row>
    <row r="610" spans="3:14">
      <c r="C610" s="148"/>
      <c r="E610" s="120"/>
      <c r="F610" s="98"/>
      <c r="G610" s="98"/>
      <c r="H610" s="69"/>
      <c r="I610" s="89"/>
      <c r="J610" s="69"/>
      <c r="K610" s="148"/>
      <c r="L610" s="69"/>
      <c r="N610" s="69"/>
    </row>
    <row r="611" spans="3:14">
      <c r="C611" s="148"/>
      <c r="E611" s="120"/>
      <c r="F611" s="98"/>
      <c r="G611" s="98"/>
      <c r="H611" s="69"/>
      <c r="I611" s="89"/>
      <c r="J611" s="69"/>
      <c r="K611" s="148"/>
      <c r="L611" s="69"/>
      <c r="N611" s="69"/>
    </row>
    <row r="612" spans="3:14">
      <c r="C612" s="148"/>
      <c r="E612" s="120"/>
      <c r="F612" s="98"/>
      <c r="G612" s="98"/>
      <c r="H612" s="69"/>
      <c r="I612" s="89"/>
      <c r="J612" s="69"/>
      <c r="K612" s="148"/>
      <c r="L612" s="69"/>
      <c r="N612" s="69"/>
    </row>
    <row r="613" spans="3:14">
      <c r="C613" s="148"/>
      <c r="E613" s="120"/>
      <c r="F613" s="98"/>
      <c r="G613" s="98"/>
      <c r="H613" s="69"/>
      <c r="I613" s="89"/>
      <c r="J613" s="69"/>
      <c r="K613" s="148"/>
      <c r="L613" s="69"/>
      <c r="N613" s="69"/>
    </row>
    <row r="614" spans="3:14">
      <c r="C614" s="148"/>
      <c r="E614" s="120"/>
      <c r="F614" s="98"/>
      <c r="G614" s="98"/>
      <c r="H614" s="69"/>
      <c r="I614" s="89"/>
      <c r="J614" s="69"/>
      <c r="K614" s="148"/>
      <c r="L614" s="69"/>
      <c r="N614" s="69"/>
    </row>
    <row r="615" spans="3:14">
      <c r="C615" s="148"/>
      <c r="E615" s="120"/>
      <c r="F615" s="98"/>
      <c r="G615" s="98"/>
      <c r="H615" s="69"/>
      <c r="I615" s="89"/>
      <c r="J615" s="69"/>
      <c r="K615" s="148"/>
      <c r="L615" s="69"/>
      <c r="N615" s="69"/>
    </row>
    <row r="616" spans="3:14">
      <c r="C616" s="148"/>
      <c r="E616" s="120"/>
      <c r="F616" s="98"/>
      <c r="G616" s="98"/>
      <c r="H616" s="69"/>
      <c r="I616" s="89"/>
      <c r="J616" s="69"/>
      <c r="K616" s="148"/>
      <c r="L616" s="69"/>
      <c r="N616" s="69"/>
    </row>
    <row r="617" spans="3:14">
      <c r="C617" s="148"/>
      <c r="E617" s="120"/>
      <c r="F617" s="98"/>
      <c r="G617" s="98"/>
      <c r="H617" s="69"/>
      <c r="I617" s="89"/>
      <c r="J617" s="69"/>
      <c r="K617" s="148"/>
      <c r="L617" s="69"/>
      <c r="N617" s="69"/>
    </row>
    <row r="618" spans="3:14">
      <c r="C618" s="148"/>
      <c r="E618" s="120"/>
      <c r="F618" s="98"/>
      <c r="G618" s="98"/>
      <c r="H618" s="69"/>
      <c r="I618" s="89"/>
      <c r="J618" s="69"/>
      <c r="K618" s="148"/>
      <c r="L618" s="69"/>
      <c r="N618" s="69"/>
    </row>
    <row r="619" spans="3:14">
      <c r="C619" s="148"/>
      <c r="E619" s="120"/>
      <c r="F619" s="98"/>
      <c r="G619" s="98"/>
      <c r="H619" s="69"/>
      <c r="I619" s="89"/>
      <c r="J619" s="69"/>
      <c r="K619" s="148"/>
      <c r="L619" s="69"/>
      <c r="N619" s="69"/>
    </row>
    <row r="620" spans="3:14">
      <c r="C620" s="148"/>
      <c r="E620" s="120"/>
      <c r="F620" s="98"/>
      <c r="G620" s="98"/>
      <c r="H620" s="69"/>
      <c r="I620" s="89"/>
      <c r="J620" s="69"/>
      <c r="K620" s="148"/>
      <c r="L620" s="69"/>
      <c r="N620" s="69"/>
    </row>
    <row r="621" spans="3:14">
      <c r="C621" s="148"/>
      <c r="E621" s="120"/>
      <c r="F621" s="98"/>
      <c r="G621" s="98"/>
      <c r="H621" s="69"/>
      <c r="I621" s="89"/>
      <c r="J621" s="69"/>
      <c r="K621" s="148"/>
      <c r="L621" s="69"/>
      <c r="N621" s="69"/>
    </row>
    <row r="622" spans="3:14">
      <c r="C622" s="148"/>
      <c r="E622" s="120"/>
      <c r="F622" s="98"/>
      <c r="G622" s="98"/>
      <c r="H622" s="69"/>
      <c r="I622" s="89"/>
      <c r="J622" s="69"/>
      <c r="K622" s="148"/>
      <c r="L622" s="69"/>
      <c r="N622" s="69"/>
    </row>
    <row r="623" spans="3:14">
      <c r="C623" s="148"/>
      <c r="E623" s="120"/>
      <c r="F623" s="98"/>
      <c r="G623" s="98"/>
      <c r="H623" s="69"/>
      <c r="I623" s="89"/>
      <c r="J623" s="69"/>
      <c r="K623" s="148"/>
      <c r="L623" s="69"/>
      <c r="N623" s="69"/>
    </row>
    <row r="624" spans="3:14">
      <c r="C624" s="148"/>
      <c r="E624" s="120"/>
      <c r="F624" s="98"/>
      <c r="G624" s="98"/>
      <c r="H624" s="69"/>
      <c r="I624" s="89"/>
      <c r="J624" s="69"/>
      <c r="K624" s="148"/>
      <c r="L624" s="69"/>
      <c r="N624" s="69"/>
    </row>
    <row r="625" spans="3:14">
      <c r="C625" s="148"/>
      <c r="E625" s="120"/>
      <c r="F625" s="98"/>
      <c r="G625" s="98"/>
      <c r="H625" s="69"/>
      <c r="I625" s="89"/>
      <c r="J625" s="69"/>
      <c r="K625" s="148"/>
      <c r="L625" s="69"/>
      <c r="N625" s="69"/>
    </row>
    <row r="626" spans="3:14">
      <c r="C626" s="148"/>
      <c r="E626" s="120"/>
      <c r="F626" s="98"/>
      <c r="G626" s="98"/>
      <c r="H626" s="69"/>
      <c r="I626" s="89"/>
      <c r="J626" s="69"/>
      <c r="K626" s="148"/>
      <c r="L626" s="69"/>
      <c r="N626" s="69"/>
    </row>
    <row r="627" spans="3:14">
      <c r="C627" s="148"/>
      <c r="E627" s="120"/>
      <c r="F627" s="98"/>
      <c r="G627" s="98"/>
      <c r="H627" s="69"/>
      <c r="I627" s="89"/>
      <c r="J627" s="69"/>
      <c r="K627" s="148"/>
      <c r="L627" s="69"/>
      <c r="N627" s="69"/>
    </row>
    <row r="628" spans="3:14">
      <c r="C628" s="148"/>
      <c r="E628" s="120"/>
      <c r="F628" s="98"/>
      <c r="G628" s="98"/>
      <c r="H628" s="69"/>
      <c r="I628" s="89"/>
      <c r="J628" s="69"/>
      <c r="K628" s="148"/>
      <c r="L628" s="69"/>
      <c r="N628" s="69"/>
    </row>
    <row r="629" spans="3:14">
      <c r="C629" s="148"/>
      <c r="E629" s="120"/>
      <c r="F629" s="98"/>
      <c r="G629" s="98"/>
      <c r="H629" s="69"/>
      <c r="I629" s="89"/>
      <c r="J629" s="69"/>
      <c r="K629" s="148"/>
      <c r="L629" s="69"/>
      <c r="N629" s="69"/>
    </row>
    <row r="630" spans="3:14">
      <c r="C630" s="148"/>
      <c r="E630" s="120"/>
      <c r="F630" s="98"/>
      <c r="G630" s="98"/>
      <c r="H630" s="69"/>
      <c r="I630" s="89"/>
      <c r="J630" s="69"/>
      <c r="K630" s="148"/>
      <c r="L630" s="69"/>
      <c r="N630" s="69"/>
    </row>
    <row r="631" spans="3:14">
      <c r="C631" s="148"/>
      <c r="E631" s="120"/>
      <c r="F631" s="98"/>
      <c r="G631" s="98"/>
      <c r="H631" s="69"/>
      <c r="I631" s="89"/>
      <c r="J631" s="69"/>
      <c r="K631" s="148"/>
      <c r="L631" s="69"/>
      <c r="N631" s="69"/>
    </row>
    <row r="632" spans="3:14">
      <c r="C632" s="148"/>
      <c r="E632" s="120"/>
      <c r="F632" s="98"/>
      <c r="G632" s="98"/>
      <c r="H632" s="69"/>
      <c r="I632" s="89"/>
      <c r="J632" s="69"/>
      <c r="K632" s="148"/>
      <c r="L632" s="69"/>
      <c r="N632" s="69"/>
    </row>
    <row r="633" spans="3:14">
      <c r="C633" s="148"/>
      <c r="E633" s="120"/>
      <c r="F633" s="98"/>
      <c r="G633" s="98"/>
      <c r="H633" s="69"/>
      <c r="I633" s="89"/>
      <c r="J633" s="69"/>
      <c r="K633" s="148"/>
      <c r="L633" s="69"/>
      <c r="N633" s="69"/>
    </row>
    <row r="634" spans="3:14">
      <c r="C634" s="148"/>
      <c r="E634" s="120"/>
      <c r="F634" s="98"/>
      <c r="G634" s="98"/>
      <c r="H634" s="69"/>
      <c r="I634" s="89"/>
      <c r="J634" s="69"/>
      <c r="K634" s="148"/>
      <c r="L634" s="69"/>
      <c r="N634" s="69"/>
    </row>
    <row r="635" spans="3:14">
      <c r="C635" s="148"/>
      <c r="E635" s="120"/>
      <c r="F635" s="98"/>
      <c r="G635" s="98"/>
      <c r="H635" s="69"/>
      <c r="I635" s="89"/>
      <c r="J635" s="69"/>
      <c r="K635" s="148"/>
      <c r="L635" s="69"/>
      <c r="N635" s="69"/>
    </row>
    <row r="636" spans="3:14">
      <c r="C636" s="148"/>
      <c r="E636" s="120"/>
      <c r="F636" s="98"/>
      <c r="G636" s="98"/>
      <c r="H636" s="69"/>
      <c r="I636" s="89"/>
      <c r="J636" s="69"/>
      <c r="K636" s="148"/>
      <c r="L636" s="69"/>
      <c r="N636" s="69"/>
    </row>
    <row r="637" spans="3:14">
      <c r="C637" s="148"/>
      <c r="E637" s="120"/>
      <c r="F637" s="98"/>
      <c r="G637" s="98"/>
      <c r="H637" s="69"/>
      <c r="I637" s="89"/>
      <c r="J637" s="69"/>
      <c r="K637" s="148"/>
      <c r="L637" s="69"/>
      <c r="N637" s="69"/>
    </row>
    <row r="638" spans="3:14">
      <c r="C638" s="148"/>
      <c r="E638" s="120"/>
      <c r="F638" s="98"/>
      <c r="G638" s="98"/>
      <c r="H638" s="69"/>
      <c r="I638" s="89"/>
      <c r="J638" s="69"/>
      <c r="K638" s="148"/>
      <c r="L638" s="69"/>
      <c r="N638" s="69"/>
    </row>
    <row r="639" spans="3:14">
      <c r="C639" s="148"/>
      <c r="E639" s="120"/>
      <c r="F639" s="98"/>
      <c r="G639" s="98"/>
      <c r="H639" s="69"/>
      <c r="I639" s="89"/>
      <c r="J639" s="69"/>
      <c r="K639" s="148"/>
      <c r="L639" s="69"/>
      <c r="N639" s="69"/>
    </row>
    <row r="640" spans="3:14">
      <c r="C640" s="148"/>
      <c r="E640" s="120"/>
      <c r="F640" s="98"/>
      <c r="G640" s="98"/>
      <c r="H640" s="69"/>
      <c r="I640" s="89"/>
      <c r="J640" s="69"/>
      <c r="K640" s="148"/>
      <c r="L640" s="69"/>
      <c r="N640" s="69"/>
    </row>
    <row r="641" spans="3:14">
      <c r="C641" s="148"/>
      <c r="E641" s="120"/>
      <c r="F641" s="98"/>
      <c r="G641" s="98"/>
      <c r="H641" s="69"/>
      <c r="I641" s="89"/>
      <c r="J641" s="69"/>
      <c r="K641" s="148"/>
      <c r="L641" s="69"/>
      <c r="N641" s="69"/>
    </row>
    <row r="642" spans="3:14">
      <c r="C642" s="148"/>
      <c r="E642" s="120"/>
      <c r="F642" s="98"/>
      <c r="G642" s="98"/>
      <c r="H642" s="69"/>
      <c r="I642" s="89"/>
      <c r="J642" s="69"/>
      <c r="K642" s="148"/>
      <c r="L642" s="69"/>
      <c r="N642" s="69"/>
    </row>
    <row r="643" spans="3:14">
      <c r="C643" s="148"/>
      <c r="E643" s="120"/>
      <c r="F643" s="98"/>
      <c r="G643" s="98"/>
      <c r="H643" s="69"/>
      <c r="I643" s="89"/>
      <c r="J643" s="69"/>
      <c r="K643" s="148"/>
      <c r="L643" s="69"/>
      <c r="N643" s="69"/>
    </row>
    <row r="644" spans="3:14">
      <c r="C644" s="148"/>
      <c r="E644" s="120"/>
      <c r="F644" s="98"/>
      <c r="G644" s="98"/>
      <c r="H644" s="69"/>
      <c r="I644" s="89"/>
      <c r="J644" s="69"/>
      <c r="K644" s="148"/>
      <c r="L644" s="69"/>
      <c r="N644" s="69"/>
    </row>
    <row r="645" spans="3:14">
      <c r="C645" s="148"/>
      <c r="E645" s="120"/>
      <c r="F645" s="98"/>
      <c r="G645" s="98"/>
      <c r="H645" s="69"/>
      <c r="I645" s="89"/>
      <c r="J645" s="69"/>
      <c r="K645" s="148"/>
      <c r="L645" s="69"/>
      <c r="N645" s="69"/>
    </row>
    <row r="646" spans="3:14">
      <c r="C646" s="148"/>
      <c r="E646" s="120"/>
      <c r="F646" s="98"/>
      <c r="G646" s="98"/>
      <c r="H646" s="69"/>
      <c r="I646" s="89"/>
      <c r="J646" s="69"/>
      <c r="K646" s="148"/>
      <c r="L646" s="69"/>
      <c r="N646" s="69"/>
    </row>
    <row r="647" spans="3:14">
      <c r="C647" s="148"/>
      <c r="E647" s="120"/>
      <c r="F647" s="98"/>
      <c r="G647" s="98"/>
      <c r="H647" s="69"/>
      <c r="I647" s="89"/>
      <c r="J647" s="69"/>
      <c r="K647" s="148"/>
      <c r="L647" s="69"/>
      <c r="N647" s="69"/>
    </row>
    <row r="648" spans="3:14">
      <c r="C648" s="148"/>
      <c r="E648" s="120"/>
      <c r="F648" s="98"/>
      <c r="G648" s="98"/>
      <c r="H648" s="69"/>
      <c r="I648" s="89"/>
      <c r="J648" s="69"/>
      <c r="K648" s="148"/>
      <c r="L648" s="69"/>
      <c r="N648" s="69"/>
    </row>
    <row r="649" spans="3:14">
      <c r="C649" s="148"/>
      <c r="E649" s="120"/>
      <c r="F649" s="98"/>
      <c r="G649" s="98"/>
      <c r="H649" s="69"/>
      <c r="I649" s="89"/>
      <c r="J649" s="69"/>
      <c r="K649" s="148"/>
      <c r="L649" s="69"/>
      <c r="N649" s="69"/>
    </row>
    <row r="650" spans="3:14">
      <c r="C650" s="148"/>
      <c r="E650" s="120"/>
      <c r="F650" s="98"/>
      <c r="G650" s="98"/>
      <c r="H650" s="69"/>
      <c r="I650" s="89"/>
      <c r="J650" s="69"/>
      <c r="K650" s="148"/>
      <c r="L650" s="69"/>
      <c r="N650" s="69"/>
    </row>
    <row r="651" spans="3:14">
      <c r="C651" s="148"/>
      <c r="E651" s="120"/>
      <c r="F651" s="98"/>
      <c r="G651" s="98"/>
      <c r="H651" s="69"/>
      <c r="I651" s="89"/>
      <c r="J651" s="69"/>
      <c r="K651" s="148"/>
      <c r="L651" s="69"/>
      <c r="N651" s="69"/>
    </row>
    <row r="652" spans="3:14">
      <c r="C652" s="148"/>
      <c r="E652" s="120"/>
      <c r="F652" s="98"/>
      <c r="G652" s="98"/>
      <c r="H652" s="69"/>
      <c r="I652" s="89"/>
      <c r="J652" s="69"/>
      <c r="K652" s="148"/>
      <c r="L652" s="69"/>
      <c r="N652" s="69"/>
    </row>
    <row r="653" spans="3:14">
      <c r="C653" s="148"/>
      <c r="E653" s="120"/>
      <c r="F653" s="98"/>
      <c r="G653" s="98"/>
      <c r="H653" s="69"/>
      <c r="I653" s="89"/>
      <c r="J653" s="69"/>
      <c r="K653" s="148"/>
      <c r="L653" s="69"/>
      <c r="N653" s="69"/>
    </row>
    <row r="654" spans="3:14">
      <c r="C654" s="148"/>
      <c r="E654" s="120"/>
      <c r="F654" s="98"/>
      <c r="G654" s="98"/>
      <c r="H654" s="69"/>
      <c r="I654" s="89"/>
      <c r="J654" s="69"/>
      <c r="K654" s="148"/>
      <c r="L654" s="69"/>
      <c r="N654" s="69"/>
    </row>
    <row r="655" spans="3:14">
      <c r="C655" s="148"/>
      <c r="E655" s="120"/>
      <c r="F655" s="98"/>
      <c r="G655" s="98"/>
      <c r="H655" s="69"/>
      <c r="I655" s="89"/>
      <c r="J655" s="69"/>
      <c r="K655" s="148"/>
      <c r="L655" s="69"/>
      <c r="N655" s="69"/>
    </row>
    <row r="656" spans="3:14">
      <c r="C656" s="148"/>
      <c r="E656" s="120"/>
      <c r="F656" s="98"/>
      <c r="G656" s="98"/>
      <c r="H656" s="69"/>
      <c r="I656" s="89"/>
      <c r="J656" s="69"/>
      <c r="K656" s="148"/>
      <c r="L656" s="69"/>
      <c r="N656" s="69"/>
    </row>
    <row r="657" spans="3:14">
      <c r="C657" s="148"/>
      <c r="E657" s="120"/>
      <c r="F657" s="98"/>
      <c r="G657" s="98"/>
      <c r="H657" s="69"/>
      <c r="I657" s="89"/>
      <c r="J657" s="69"/>
      <c r="K657" s="148"/>
      <c r="L657" s="69"/>
      <c r="N657" s="69"/>
    </row>
    <row r="658" spans="3:14">
      <c r="C658" s="148"/>
      <c r="E658" s="120"/>
      <c r="F658" s="98"/>
      <c r="G658" s="98"/>
      <c r="H658" s="69"/>
      <c r="I658" s="89"/>
      <c r="J658" s="69"/>
      <c r="K658" s="148"/>
      <c r="L658" s="69"/>
      <c r="N658" s="69"/>
    </row>
    <row r="659" spans="3:14">
      <c r="C659" s="148"/>
      <c r="E659" s="120"/>
      <c r="F659" s="98"/>
      <c r="G659" s="98"/>
      <c r="H659" s="69"/>
      <c r="I659" s="89"/>
      <c r="J659" s="69"/>
      <c r="K659" s="148"/>
      <c r="L659" s="69"/>
      <c r="N659" s="69"/>
    </row>
    <row r="660" spans="3:14">
      <c r="C660" s="148"/>
      <c r="E660" s="120"/>
      <c r="F660" s="98"/>
      <c r="G660" s="98"/>
      <c r="H660" s="69"/>
      <c r="I660" s="89"/>
      <c r="J660" s="69"/>
      <c r="K660" s="148"/>
      <c r="L660" s="69"/>
      <c r="N660" s="69"/>
    </row>
    <row r="661" spans="3:14">
      <c r="C661" s="148"/>
      <c r="E661" s="120"/>
      <c r="F661" s="98"/>
      <c r="G661" s="98"/>
      <c r="H661" s="69"/>
      <c r="I661" s="89"/>
      <c r="J661" s="69"/>
      <c r="K661" s="148"/>
      <c r="L661" s="69"/>
      <c r="N661" s="69"/>
    </row>
    <row r="662" spans="3:14">
      <c r="C662" s="148"/>
      <c r="E662" s="120"/>
      <c r="F662" s="98"/>
      <c r="G662" s="98"/>
      <c r="H662" s="69"/>
      <c r="I662" s="89"/>
      <c r="J662" s="69"/>
      <c r="K662" s="148"/>
      <c r="L662" s="69"/>
      <c r="N662" s="69"/>
    </row>
    <row r="663" spans="3:14">
      <c r="C663" s="148"/>
      <c r="E663" s="120"/>
      <c r="F663" s="98"/>
      <c r="G663" s="98"/>
      <c r="H663" s="69"/>
      <c r="I663" s="89"/>
      <c r="J663" s="69"/>
      <c r="K663" s="148"/>
      <c r="L663" s="69"/>
      <c r="N663" s="69"/>
    </row>
    <row r="664" spans="3:14">
      <c r="C664" s="148"/>
      <c r="E664" s="120"/>
      <c r="F664" s="98"/>
      <c r="G664" s="98"/>
      <c r="H664" s="69"/>
      <c r="I664" s="89"/>
      <c r="J664" s="69"/>
      <c r="K664" s="148"/>
      <c r="L664" s="69"/>
      <c r="N664" s="69"/>
    </row>
    <row r="665" spans="3:14">
      <c r="C665" s="148"/>
      <c r="E665" s="120"/>
      <c r="F665" s="98"/>
      <c r="G665" s="98"/>
      <c r="H665" s="69"/>
      <c r="I665" s="89"/>
      <c r="J665" s="69"/>
      <c r="K665" s="148"/>
      <c r="L665" s="69"/>
      <c r="N665" s="69"/>
    </row>
    <row r="666" spans="3:14">
      <c r="C666" s="148"/>
      <c r="E666" s="120"/>
      <c r="F666" s="98"/>
      <c r="G666" s="98"/>
      <c r="H666" s="69"/>
      <c r="I666" s="89"/>
      <c r="J666" s="69"/>
      <c r="K666" s="148"/>
      <c r="L666" s="69"/>
      <c r="N666" s="69"/>
    </row>
    <row r="667" spans="3:14">
      <c r="C667" s="148"/>
      <c r="E667" s="120"/>
      <c r="F667" s="98"/>
      <c r="G667" s="98"/>
      <c r="H667" s="69"/>
      <c r="I667" s="89"/>
      <c r="J667" s="69"/>
      <c r="K667" s="148"/>
      <c r="L667" s="69"/>
      <c r="N667" s="69"/>
    </row>
    <row r="668" spans="3:14">
      <c r="C668" s="148"/>
      <c r="E668" s="120"/>
      <c r="F668" s="98"/>
      <c r="G668" s="98"/>
      <c r="H668" s="69"/>
      <c r="I668" s="89"/>
      <c r="J668" s="69"/>
      <c r="K668" s="148"/>
      <c r="L668" s="69"/>
      <c r="N668" s="69"/>
    </row>
    <row r="669" spans="3:14">
      <c r="C669" s="148"/>
      <c r="E669" s="120"/>
      <c r="F669" s="98"/>
      <c r="G669" s="98"/>
      <c r="H669" s="69"/>
      <c r="I669" s="89"/>
      <c r="J669" s="69"/>
      <c r="K669" s="148"/>
      <c r="L669" s="69"/>
      <c r="N669" s="69"/>
    </row>
    <row r="670" spans="3:14">
      <c r="C670" s="148"/>
      <c r="E670" s="120"/>
      <c r="F670" s="98"/>
      <c r="G670" s="98"/>
      <c r="H670" s="69"/>
      <c r="I670" s="89"/>
      <c r="J670" s="69"/>
      <c r="K670" s="148"/>
      <c r="L670" s="69"/>
      <c r="N670" s="69"/>
    </row>
    <row r="671" spans="3:14">
      <c r="C671" s="148"/>
      <c r="E671" s="120"/>
      <c r="F671" s="98"/>
      <c r="G671" s="98"/>
      <c r="H671" s="69"/>
      <c r="I671" s="89"/>
      <c r="J671" s="69"/>
      <c r="K671" s="148"/>
      <c r="L671" s="69"/>
      <c r="N671" s="69"/>
    </row>
    <row r="672" spans="3:14">
      <c r="C672" s="148"/>
      <c r="E672" s="120"/>
      <c r="F672" s="98"/>
      <c r="G672" s="98"/>
      <c r="H672" s="69"/>
      <c r="I672" s="89"/>
      <c r="J672" s="69"/>
      <c r="K672" s="148"/>
      <c r="L672" s="69"/>
      <c r="N672" s="69"/>
    </row>
    <row r="673" spans="3:14">
      <c r="C673" s="148"/>
      <c r="E673" s="120"/>
      <c r="F673" s="98"/>
      <c r="G673" s="98"/>
      <c r="H673" s="69"/>
      <c r="I673" s="89"/>
      <c r="J673" s="69"/>
      <c r="K673" s="148"/>
      <c r="L673" s="69"/>
      <c r="N673" s="69"/>
    </row>
    <row r="674" spans="3:14">
      <c r="C674" s="148"/>
      <c r="E674" s="120"/>
      <c r="F674" s="98"/>
      <c r="G674" s="98"/>
      <c r="H674" s="69"/>
      <c r="I674" s="89"/>
      <c r="J674" s="69"/>
      <c r="K674" s="148"/>
      <c r="L674" s="69"/>
      <c r="N674" s="69"/>
    </row>
    <row r="675" spans="3:14">
      <c r="C675" s="148"/>
      <c r="E675" s="120"/>
      <c r="F675" s="98"/>
      <c r="G675" s="98"/>
      <c r="H675" s="69"/>
      <c r="I675" s="89"/>
      <c r="J675" s="69"/>
      <c r="K675" s="148"/>
      <c r="L675" s="69"/>
      <c r="N675" s="69"/>
    </row>
    <row r="676" spans="3:14">
      <c r="C676" s="148"/>
      <c r="E676" s="120"/>
      <c r="F676" s="98"/>
      <c r="G676" s="98"/>
      <c r="H676" s="69"/>
      <c r="I676" s="89"/>
      <c r="J676" s="69"/>
      <c r="K676" s="148"/>
      <c r="L676" s="69"/>
      <c r="N676" s="69"/>
    </row>
    <row r="677" spans="3:14">
      <c r="C677" s="148"/>
      <c r="E677" s="120"/>
      <c r="F677" s="98"/>
      <c r="G677" s="98"/>
      <c r="H677" s="69"/>
      <c r="I677" s="89"/>
      <c r="J677" s="69"/>
      <c r="K677" s="148"/>
      <c r="L677" s="69"/>
      <c r="N677" s="69"/>
    </row>
    <row r="678" spans="3:14">
      <c r="C678" s="148"/>
      <c r="E678" s="120"/>
      <c r="F678" s="98"/>
      <c r="G678" s="98"/>
      <c r="H678" s="69"/>
      <c r="I678" s="89"/>
      <c r="J678" s="69"/>
      <c r="K678" s="148"/>
      <c r="L678" s="69"/>
      <c r="N678" s="69"/>
    </row>
    <row r="679" spans="3:14">
      <c r="C679" s="148"/>
      <c r="E679" s="120"/>
      <c r="F679" s="98"/>
      <c r="G679" s="98"/>
      <c r="H679" s="69"/>
      <c r="I679" s="89"/>
      <c r="J679" s="69"/>
      <c r="K679" s="148"/>
      <c r="L679" s="69"/>
      <c r="N679" s="69"/>
    </row>
    <row r="680" spans="3:14">
      <c r="C680" s="148"/>
      <c r="E680" s="120"/>
      <c r="F680" s="98"/>
      <c r="G680" s="98"/>
      <c r="H680" s="69"/>
      <c r="I680" s="89"/>
      <c r="J680" s="69"/>
      <c r="K680" s="148"/>
      <c r="L680" s="69"/>
      <c r="N680" s="69"/>
    </row>
    <row r="681" spans="3:14">
      <c r="C681" s="148"/>
      <c r="E681" s="120"/>
      <c r="F681" s="98"/>
      <c r="G681" s="98"/>
      <c r="H681" s="69"/>
      <c r="I681" s="89"/>
      <c r="J681" s="69"/>
      <c r="K681" s="148"/>
      <c r="L681" s="69"/>
      <c r="N681" s="69"/>
    </row>
    <row r="682" spans="3:14">
      <c r="C682" s="148"/>
      <c r="E682" s="120"/>
      <c r="F682" s="98"/>
      <c r="G682" s="98"/>
      <c r="H682" s="69"/>
      <c r="I682" s="89"/>
      <c r="J682" s="69"/>
      <c r="K682" s="148"/>
      <c r="L682" s="69"/>
      <c r="N682" s="69"/>
    </row>
    <row r="683" spans="3:14">
      <c r="C683" s="148"/>
      <c r="E683" s="120"/>
      <c r="F683" s="98"/>
      <c r="G683" s="98"/>
      <c r="H683" s="69"/>
      <c r="I683" s="89"/>
      <c r="J683" s="69"/>
      <c r="K683" s="148"/>
      <c r="L683" s="69"/>
      <c r="N683" s="69"/>
    </row>
    <row r="684" spans="3:14">
      <c r="C684" s="148"/>
      <c r="E684" s="120"/>
      <c r="F684" s="98"/>
      <c r="G684" s="98"/>
      <c r="H684" s="69"/>
      <c r="I684" s="89"/>
      <c r="J684" s="69"/>
      <c r="K684" s="148"/>
      <c r="L684" s="69"/>
      <c r="N684" s="69"/>
    </row>
    <row r="685" spans="3:14">
      <c r="C685" s="148"/>
      <c r="E685" s="120"/>
      <c r="F685" s="98"/>
      <c r="G685" s="98"/>
      <c r="H685" s="69"/>
      <c r="I685" s="89"/>
      <c r="J685" s="69"/>
      <c r="K685" s="148"/>
      <c r="L685" s="69"/>
      <c r="N685" s="69"/>
    </row>
    <row r="686" spans="3:14">
      <c r="C686" s="148"/>
      <c r="E686" s="120"/>
      <c r="F686" s="98"/>
      <c r="G686" s="98"/>
      <c r="H686" s="69"/>
      <c r="I686" s="89"/>
      <c r="J686" s="69"/>
      <c r="K686" s="148"/>
      <c r="L686" s="69"/>
      <c r="N686" s="69"/>
    </row>
    <row r="687" spans="3:14">
      <c r="C687" s="148"/>
      <c r="E687" s="120"/>
      <c r="F687" s="98"/>
      <c r="G687" s="98"/>
      <c r="H687" s="69"/>
      <c r="I687" s="89"/>
      <c r="J687" s="69"/>
      <c r="K687" s="148"/>
      <c r="L687" s="69"/>
      <c r="N687" s="69"/>
    </row>
    <row r="688" spans="3:14">
      <c r="C688" s="148"/>
      <c r="E688" s="120"/>
      <c r="F688" s="98"/>
      <c r="G688" s="98"/>
      <c r="H688" s="69"/>
      <c r="I688" s="89"/>
      <c r="J688" s="69"/>
      <c r="K688" s="148"/>
      <c r="L688" s="69"/>
      <c r="N688" s="69"/>
    </row>
    <row r="689" spans="3:14">
      <c r="C689" s="148"/>
      <c r="E689" s="120"/>
      <c r="F689" s="98"/>
      <c r="G689" s="98"/>
      <c r="H689" s="69"/>
      <c r="I689" s="89"/>
      <c r="J689" s="69"/>
      <c r="K689" s="148"/>
      <c r="L689" s="69"/>
      <c r="N689" s="69"/>
    </row>
    <row r="690" spans="3:14">
      <c r="C690" s="148"/>
      <c r="E690" s="120"/>
      <c r="F690" s="98"/>
      <c r="G690" s="98"/>
      <c r="H690" s="69"/>
      <c r="I690" s="89"/>
      <c r="J690" s="69"/>
      <c r="K690" s="148"/>
      <c r="L690" s="69"/>
      <c r="N690" s="69"/>
    </row>
    <row r="691" spans="3:14">
      <c r="C691" s="148"/>
      <c r="E691" s="120"/>
      <c r="F691" s="98"/>
      <c r="G691" s="98"/>
      <c r="H691" s="69"/>
      <c r="I691" s="89"/>
      <c r="J691" s="69"/>
      <c r="K691" s="148"/>
      <c r="L691" s="69"/>
      <c r="N691" s="69"/>
    </row>
    <row r="692" spans="3:14">
      <c r="C692" s="148"/>
      <c r="E692" s="120"/>
      <c r="F692" s="98"/>
      <c r="G692" s="98"/>
      <c r="H692" s="69"/>
      <c r="I692" s="89"/>
      <c r="J692" s="69"/>
      <c r="K692" s="148"/>
      <c r="L692" s="69"/>
      <c r="N692" s="69"/>
    </row>
    <row r="693" spans="3:14">
      <c r="C693" s="148"/>
      <c r="E693" s="120"/>
      <c r="F693" s="98"/>
      <c r="G693" s="98"/>
      <c r="H693" s="69"/>
      <c r="I693" s="89"/>
      <c r="J693" s="69"/>
      <c r="K693" s="148"/>
      <c r="L693" s="69"/>
      <c r="N693" s="69"/>
    </row>
    <row r="694" spans="3:14">
      <c r="C694" s="148"/>
      <c r="E694" s="120"/>
      <c r="F694" s="98"/>
      <c r="G694" s="98"/>
      <c r="H694" s="69"/>
      <c r="I694" s="89"/>
      <c r="J694" s="69"/>
      <c r="K694" s="148"/>
      <c r="L694" s="69"/>
      <c r="N694" s="69"/>
    </row>
    <row r="695" spans="3:14">
      <c r="C695" s="148"/>
      <c r="E695" s="120"/>
      <c r="F695" s="98"/>
      <c r="G695" s="98"/>
      <c r="H695" s="69"/>
      <c r="I695" s="89"/>
      <c r="J695" s="69"/>
      <c r="K695" s="148"/>
      <c r="L695" s="69"/>
      <c r="N695" s="69"/>
    </row>
    <row r="696" spans="3:14">
      <c r="C696" s="148"/>
      <c r="E696" s="120"/>
      <c r="F696" s="98"/>
      <c r="G696" s="98"/>
      <c r="H696" s="69"/>
      <c r="I696" s="89"/>
      <c r="J696" s="69"/>
      <c r="K696" s="148"/>
      <c r="L696" s="69"/>
      <c r="N696" s="69"/>
    </row>
    <row r="697" spans="3:14">
      <c r="C697" s="148"/>
      <c r="E697" s="120"/>
      <c r="F697" s="98"/>
      <c r="G697" s="98"/>
      <c r="H697" s="69"/>
      <c r="I697" s="89"/>
      <c r="J697" s="69"/>
      <c r="K697" s="148"/>
      <c r="L697" s="69"/>
      <c r="N697" s="69"/>
    </row>
    <row r="698" spans="3:14">
      <c r="C698" s="148"/>
      <c r="E698" s="120"/>
      <c r="F698" s="98"/>
      <c r="G698" s="98"/>
      <c r="H698" s="69"/>
      <c r="I698" s="89"/>
      <c r="J698" s="69"/>
      <c r="K698" s="148"/>
      <c r="L698" s="69"/>
      <c r="N698" s="69"/>
    </row>
    <row r="699" spans="3:14">
      <c r="C699" s="148"/>
      <c r="E699" s="120"/>
      <c r="F699" s="98"/>
      <c r="G699" s="98"/>
      <c r="H699" s="69"/>
      <c r="I699" s="89"/>
      <c r="J699" s="69"/>
      <c r="K699" s="148"/>
      <c r="L699" s="69"/>
      <c r="N699" s="69"/>
    </row>
    <row r="700" spans="3:14">
      <c r="C700" s="148"/>
      <c r="E700" s="120"/>
      <c r="F700" s="98"/>
      <c r="G700" s="98"/>
      <c r="H700" s="69"/>
      <c r="I700" s="89"/>
      <c r="J700" s="69"/>
      <c r="K700" s="148"/>
      <c r="L700" s="69"/>
      <c r="N700" s="69"/>
    </row>
    <row r="701" spans="3:14">
      <c r="C701" s="148"/>
      <c r="E701" s="120"/>
      <c r="F701" s="98"/>
      <c r="G701" s="98"/>
      <c r="H701" s="69"/>
      <c r="I701" s="89"/>
      <c r="J701" s="69"/>
      <c r="K701" s="148"/>
      <c r="L701" s="69"/>
      <c r="N701" s="69"/>
    </row>
    <row r="702" spans="3:14">
      <c r="C702" s="148"/>
      <c r="E702" s="120"/>
      <c r="F702" s="98"/>
      <c r="G702" s="98"/>
      <c r="H702" s="69"/>
      <c r="I702" s="89"/>
      <c r="J702" s="69"/>
      <c r="K702" s="148"/>
      <c r="L702" s="69"/>
      <c r="N702" s="69"/>
    </row>
    <row r="703" spans="3:14">
      <c r="C703" s="148"/>
      <c r="E703" s="120"/>
      <c r="F703" s="98"/>
      <c r="G703" s="98"/>
      <c r="H703" s="69"/>
      <c r="I703" s="89"/>
      <c r="J703" s="69"/>
      <c r="K703" s="148"/>
      <c r="L703" s="69"/>
      <c r="N703" s="69"/>
    </row>
    <row r="704" spans="3:14">
      <c r="C704" s="148"/>
      <c r="E704" s="120"/>
      <c r="F704" s="98"/>
      <c r="G704" s="98"/>
      <c r="H704" s="69"/>
      <c r="I704" s="89"/>
      <c r="J704" s="69"/>
      <c r="K704" s="148"/>
      <c r="L704" s="69"/>
      <c r="N704" s="69"/>
    </row>
    <row r="705" spans="3:14">
      <c r="C705" s="148"/>
      <c r="E705" s="120"/>
      <c r="F705" s="98"/>
      <c r="G705" s="98"/>
      <c r="H705" s="69"/>
      <c r="I705" s="89"/>
      <c r="J705" s="69"/>
      <c r="K705" s="148"/>
      <c r="L705" s="69"/>
      <c r="N705" s="69"/>
    </row>
    <row r="706" spans="3:14">
      <c r="C706" s="148"/>
      <c r="E706" s="120"/>
      <c r="F706" s="98"/>
      <c r="G706" s="98"/>
      <c r="H706" s="69"/>
      <c r="I706" s="89"/>
      <c r="J706" s="69"/>
      <c r="K706" s="148"/>
      <c r="L706" s="69"/>
      <c r="N706" s="69"/>
    </row>
    <row r="707" spans="3:14">
      <c r="C707" s="148"/>
      <c r="E707" s="120"/>
      <c r="F707" s="98"/>
      <c r="G707" s="98"/>
      <c r="H707" s="69"/>
      <c r="I707" s="89"/>
      <c r="J707" s="69"/>
      <c r="K707" s="148"/>
      <c r="L707" s="69"/>
      <c r="N707" s="69"/>
    </row>
    <row r="708" spans="3:14">
      <c r="C708" s="148"/>
      <c r="E708" s="120"/>
      <c r="F708" s="98"/>
      <c r="G708" s="98"/>
      <c r="H708" s="69"/>
      <c r="I708" s="89"/>
      <c r="J708" s="69"/>
      <c r="K708" s="148"/>
      <c r="L708" s="69"/>
      <c r="N708" s="69"/>
    </row>
    <row r="709" spans="3:14">
      <c r="C709" s="148"/>
      <c r="E709" s="120"/>
      <c r="F709" s="98"/>
      <c r="G709" s="98"/>
      <c r="H709" s="69"/>
      <c r="I709" s="89"/>
      <c r="J709" s="69"/>
      <c r="K709" s="148"/>
      <c r="L709" s="69"/>
      <c r="N709" s="69"/>
    </row>
    <row r="710" spans="3:14">
      <c r="C710" s="148"/>
      <c r="E710" s="120"/>
      <c r="F710" s="98"/>
      <c r="G710" s="98"/>
      <c r="H710" s="69"/>
      <c r="I710" s="89"/>
      <c r="J710" s="69"/>
      <c r="K710" s="148"/>
      <c r="L710" s="69"/>
      <c r="N710" s="69"/>
    </row>
    <row r="711" spans="3:14">
      <c r="C711" s="148"/>
      <c r="E711" s="120"/>
      <c r="F711" s="98"/>
      <c r="G711" s="98"/>
      <c r="H711" s="69"/>
      <c r="I711" s="89"/>
      <c r="J711" s="69"/>
      <c r="K711" s="148"/>
      <c r="L711" s="69"/>
      <c r="N711" s="69"/>
    </row>
    <row r="712" spans="3:14">
      <c r="C712" s="148"/>
      <c r="E712" s="120"/>
      <c r="F712" s="98"/>
      <c r="G712" s="98"/>
      <c r="H712" s="69"/>
      <c r="I712" s="89"/>
      <c r="J712" s="69"/>
      <c r="K712" s="148"/>
      <c r="L712" s="69"/>
      <c r="N712" s="69"/>
    </row>
    <row r="713" spans="3:14">
      <c r="C713" s="148"/>
      <c r="E713" s="120"/>
      <c r="F713" s="98"/>
      <c r="G713" s="98"/>
      <c r="H713" s="69"/>
      <c r="I713" s="89"/>
      <c r="J713" s="69"/>
      <c r="K713" s="148"/>
      <c r="L713" s="69"/>
      <c r="N713" s="69"/>
    </row>
    <row r="714" spans="3:14">
      <c r="C714" s="148"/>
      <c r="E714" s="120"/>
      <c r="F714" s="98"/>
      <c r="G714" s="98"/>
      <c r="H714" s="69"/>
      <c r="I714" s="89"/>
      <c r="J714" s="69"/>
      <c r="K714" s="148"/>
      <c r="L714" s="69"/>
      <c r="N714" s="69"/>
    </row>
    <row r="715" spans="3:14">
      <c r="C715" s="148"/>
      <c r="E715" s="120"/>
      <c r="F715" s="98"/>
      <c r="G715" s="98"/>
      <c r="H715" s="69"/>
      <c r="I715" s="89"/>
      <c r="J715" s="69"/>
      <c r="K715" s="148"/>
      <c r="L715" s="69"/>
      <c r="N715" s="69"/>
    </row>
    <row r="716" spans="3:14">
      <c r="C716" s="148"/>
      <c r="E716" s="120"/>
      <c r="F716" s="98"/>
      <c r="G716" s="98"/>
      <c r="H716" s="69"/>
      <c r="I716" s="89"/>
      <c r="J716" s="69"/>
      <c r="K716" s="148"/>
      <c r="L716" s="69"/>
      <c r="N716" s="69"/>
    </row>
    <row r="717" spans="3:14">
      <c r="C717" s="148"/>
      <c r="E717" s="120"/>
      <c r="F717" s="98"/>
      <c r="G717" s="98"/>
      <c r="H717" s="69"/>
      <c r="I717" s="89"/>
      <c r="J717" s="69"/>
      <c r="K717" s="148"/>
      <c r="L717" s="69"/>
      <c r="N717" s="69"/>
    </row>
    <row r="718" spans="3:14">
      <c r="C718" s="148"/>
      <c r="E718" s="120"/>
      <c r="F718" s="98"/>
      <c r="G718" s="98"/>
      <c r="H718" s="69"/>
      <c r="I718" s="89"/>
      <c r="J718" s="69"/>
      <c r="K718" s="148"/>
      <c r="L718" s="69"/>
      <c r="N718" s="69"/>
    </row>
    <row r="719" spans="3:14">
      <c r="C719" s="148"/>
      <c r="E719" s="120"/>
      <c r="F719" s="98"/>
      <c r="G719" s="98"/>
      <c r="H719" s="69"/>
      <c r="I719" s="89"/>
      <c r="J719" s="69"/>
      <c r="K719" s="148"/>
      <c r="L719" s="69"/>
      <c r="N719" s="69"/>
    </row>
    <row r="720" spans="3:14">
      <c r="C720" s="148"/>
      <c r="E720" s="120"/>
      <c r="F720" s="98"/>
      <c r="G720" s="98"/>
      <c r="H720" s="69"/>
      <c r="I720" s="89"/>
      <c r="J720" s="69"/>
      <c r="K720" s="148"/>
      <c r="L720" s="69"/>
      <c r="N720" s="69"/>
    </row>
    <row r="721" spans="3:14">
      <c r="C721" s="148"/>
      <c r="E721" s="120"/>
      <c r="F721" s="98"/>
      <c r="G721" s="98"/>
      <c r="H721" s="69"/>
      <c r="I721" s="89"/>
      <c r="J721" s="69"/>
      <c r="K721" s="148"/>
      <c r="L721" s="69"/>
      <c r="N721" s="69"/>
    </row>
    <row r="722" spans="3:14">
      <c r="C722" s="148"/>
      <c r="E722" s="120"/>
      <c r="F722" s="98"/>
      <c r="G722" s="98"/>
      <c r="H722" s="69"/>
      <c r="I722" s="89"/>
      <c r="J722" s="69"/>
      <c r="K722" s="148"/>
      <c r="L722" s="69"/>
      <c r="N722" s="69"/>
    </row>
    <row r="723" spans="3:14">
      <c r="C723" s="148"/>
      <c r="E723" s="120"/>
      <c r="F723" s="98"/>
      <c r="G723" s="98"/>
      <c r="H723" s="69"/>
      <c r="I723" s="89"/>
      <c r="J723" s="69"/>
      <c r="K723" s="148"/>
      <c r="L723" s="69"/>
      <c r="N723" s="69"/>
    </row>
    <row r="724" spans="3:14">
      <c r="C724" s="148"/>
      <c r="E724" s="120"/>
      <c r="F724" s="98"/>
      <c r="G724" s="98"/>
      <c r="H724" s="69"/>
      <c r="I724" s="89"/>
      <c r="J724" s="69"/>
      <c r="K724" s="148"/>
      <c r="L724" s="69"/>
      <c r="N724" s="69"/>
    </row>
    <row r="725" spans="3:14">
      <c r="C725" s="148"/>
      <c r="E725" s="120"/>
      <c r="F725" s="98"/>
      <c r="G725" s="98"/>
      <c r="H725" s="69"/>
      <c r="I725" s="89"/>
      <c r="J725" s="69"/>
      <c r="K725" s="148"/>
      <c r="L725" s="69"/>
      <c r="N725" s="69"/>
    </row>
    <row r="726" spans="3:14">
      <c r="C726" s="148"/>
      <c r="E726" s="120"/>
      <c r="F726" s="98"/>
      <c r="G726" s="98"/>
      <c r="H726" s="69"/>
      <c r="I726" s="89"/>
      <c r="J726" s="69"/>
      <c r="K726" s="148"/>
      <c r="L726" s="69"/>
      <c r="N726" s="69"/>
    </row>
    <row r="727" spans="3:14">
      <c r="C727" s="148"/>
      <c r="E727" s="120"/>
      <c r="F727" s="98"/>
      <c r="G727" s="98"/>
      <c r="H727" s="69"/>
      <c r="I727" s="89"/>
      <c r="J727" s="69"/>
      <c r="K727" s="148"/>
      <c r="L727" s="69"/>
      <c r="N727" s="69"/>
    </row>
    <row r="728" spans="3:14">
      <c r="C728" s="148"/>
      <c r="E728" s="120"/>
      <c r="F728" s="98"/>
      <c r="G728" s="98"/>
      <c r="H728" s="69"/>
      <c r="I728" s="89"/>
      <c r="J728" s="69"/>
      <c r="K728" s="148"/>
      <c r="L728" s="69"/>
      <c r="N728" s="69"/>
    </row>
    <row r="729" spans="3:14">
      <c r="C729" s="148"/>
      <c r="E729" s="120"/>
      <c r="F729" s="98"/>
      <c r="G729" s="98"/>
      <c r="H729" s="69"/>
      <c r="I729" s="89"/>
      <c r="J729" s="69"/>
      <c r="K729" s="148"/>
      <c r="L729" s="69"/>
      <c r="N729" s="69"/>
    </row>
    <row r="730" spans="3:14">
      <c r="C730" s="148"/>
      <c r="E730" s="120"/>
      <c r="F730" s="98"/>
      <c r="G730" s="98"/>
      <c r="H730" s="69"/>
      <c r="I730" s="89"/>
      <c r="J730" s="69"/>
      <c r="K730" s="148"/>
      <c r="L730" s="69"/>
      <c r="N730" s="69"/>
    </row>
    <row r="731" spans="3:14">
      <c r="C731" s="148"/>
      <c r="E731" s="120"/>
      <c r="F731" s="98"/>
      <c r="G731" s="98"/>
      <c r="H731" s="69"/>
      <c r="I731" s="89"/>
      <c r="J731" s="69"/>
      <c r="K731" s="148"/>
      <c r="L731" s="69"/>
      <c r="N731" s="69"/>
    </row>
    <row r="732" spans="3:14">
      <c r="C732" s="148"/>
      <c r="E732" s="120"/>
      <c r="F732" s="98"/>
      <c r="G732" s="98"/>
      <c r="H732" s="69"/>
      <c r="I732" s="89"/>
      <c r="J732" s="69"/>
      <c r="K732" s="148"/>
      <c r="L732" s="69"/>
      <c r="N732" s="69"/>
    </row>
    <row r="733" spans="3:14">
      <c r="C733" s="148"/>
      <c r="E733" s="120"/>
      <c r="F733" s="98"/>
      <c r="G733" s="98"/>
      <c r="H733" s="69"/>
      <c r="I733" s="89"/>
      <c r="J733" s="69"/>
      <c r="K733" s="148"/>
      <c r="L733" s="69"/>
      <c r="N733" s="69"/>
    </row>
    <row r="734" spans="3:14">
      <c r="C734" s="148"/>
      <c r="E734" s="120"/>
      <c r="F734" s="98"/>
      <c r="G734" s="98"/>
      <c r="H734" s="69"/>
      <c r="I734" s="89"/>
      <c r="J734" s="69"/>
      <c r="K734" s="148"/>
      <c r="L734" s="69"/>
      <c r="N734" s="69"/>
    </row>
    <row r="735" spans="3:14">
      <c r="C735" s="148"/>
      <c r="E735" s="120"/>
      <c r="F735" s="98"/>
      <c r="G735" s="98"/>
      <c r="H735" s="69"/>
      <c r="I735" s="89"/>
      <c r="J735" s="69"/>
      <c r="K735" s="148"/>
      <c r="L735" s="69"/>
      <c r="N735" s="69"/>
    </row>
    <row r="736" spans="3:14">
      <c r="C736" s="148"/>
      <c r="E736" s="120"/>
      <c r="F736" s="98"/>
      <c r="G736" s="98"/>
      <c r="H736" s="69"/>
      <c r="I736" s="89"/>
      <c r="J736" s="69"/>
      <c r="K736" s="148"/>
      <c r="L736" s="69"/>
      <c r="N736" s="69"/>
    </row>
    <row r="737" spans="3:14">
      <c r="C737" s="148"/>
      <c r="E737" s="120"/>
      <c r="F737" s="98"/>
      <c r="G737" s="98"/>
      <c r="H737" s="69"/>
      <c r="I737" s="89"/>
      <c r="J737" s="69"/>
      <c r="K737" s="148"/>
      <c r="L737" s="69"/>
      <c r="N737" s="69"/>
    </row>
    <row r="738" spans="3:14">
      <c r="C738" s="148"/>
      <c r="E738" s="120"/>
      <c r="F738" s="98"/>
      <c r="G738" s="98"/>
      <c r="H738" s="69"/>
      <c r="I738" s="89"/>
      <c r="J738" s="69"/>
      <c r="K738" s="148"/>
      <c r="L738" s="69"/>
      <c r="N738" s="69"/>
    </row>
    <row r="739" spans="3:14">
      <c r="C739" s="148"/>
      <c r="E739" s="120"/>
      <c r="F739" s="98"/>
      <c r="G739" s="98"/>
      <c r="H739" s="69"/>
      <c r="I739" s="89"/>
      <c r="J739" s="69"/>
      <c r="K739" s="148"/>
      <c r="L739" s="69"/>
      <c r="N739" s="69"/>
    </row>
    <row r="740" spans="3:14">
      <c r="C740" s="148"/>
      <c r="E740" s="120"/>
      <c r="F740" s="98"/>
      <c r="G740" s="98"/>
      <c r="H740" s="69"/>
      <c r="I740" s="89"/>
      <c r="J740" s="69"/>
      <c r="K740" s="148"/>
      <c r="L740" s="69"/>
      <c r="N740" s="69"/>
    </row>
    <row r="741" spans="3:14">
      <c r="C741" s="148"/>
      <c r="E741" s="120"/>
      <c r="F741" s="98"/>
      <c r="G741" s="98"/>
      <c r="H741" s="69"/>
      <c r="I741" s="89"/>
      <c r="J741" s="69"/>
      <c r="K741" s="148"/>
      <c r="L741" s="69"/>
      <c r="N741" s="69"/>
    </row>
    <row r="742" spans="3:14">
      <c r="C742" s="148"/>
      <c r="E742" s="120"/>
      <c r="F742" s="98"/>
      <c r="G742" s="98"/>
      <c r="H742" s="69"/>
      <c r="I742" s="89"/>
      <c r="J742" s="69"/>
      <c r="K742" s="148"/>
      <c r="L742" s="69"/>
      <c r="N742" s="69"/>
    </row>
    <row r="743" spans="3:14">
      <c r="C743" s="148"/>
      <c r="E743" s="120"/>
      <c r="F743" s="98"/>
      <c r="G743" s="98"/>
      <c r="H743" s="69"/>
      <c r="I743" s="89"/>
      <c r="J743" s="69"/>
      <c r="K743" s="148"/>
      <c r="L743" s="69"/>
      <c r="N743" s="69"/>
    </row>
    <row r="744" spans="3:14">
      <c r="C744" s="148"/>
      <c r="E744" s="120"/>
      <c r="F744" s="98"/>
      <c r="G744" s="98"/>
      <c r="H744" s="69"/>
      <c r="I744" s="89"/>
      <c r="J744" s="69"/>
      <c r="K744" s="148"/>
      <c r="L744" s="69"/>
      <c r="N744" s="69"/>
    </row>
    <row r="745" spans="3:14">
      <c r="C745" s="148"/>
      <c r="E745" s="120"/>
      <c r="F745" s="98"/>
      <c r="G745" s="98"/>
      <c r="H745" s="69"/>
      <c r="I745" s="89"/>
      <c r="J745" s="69"/>
      <c r="K745" s="148"/>
      <c r="L745" s="69"/>
      <c r="N745" s="69"/>
    </row>
    <row r="746" spans="3:14">
      <c r="C746" s="148"/>
      <c r="E746" s="120"/>
      <c r="F746" s="98"/>
      <c r="G746" s="98"/>
      <c r="H746" s="69"/>
      <c r="I746" s="89"/>
      <c r="J746" s="69"/>
      <c r="K746" s="148"/>
      <c r="L746" s="69"/>
      <c r="N746" s="69"/>
    </row>
    <row r="747" spans="3:14">
      <c r="C747" s="148"/>
      <c r="E747" s="120"/>
      <c r="F747" s="98"/>
      <c r="G747" s="98"/>
      <c r="H747" s="69"/>
      <c r="I747" s="89"/>
      <c r="J747" s="69"/>
      <c r="K747" s="148"/>
      <c r="L747" s="69"/>
      <c r="N747" s="69"/>
    </row>
    <row r="748" spans="3:14">
      <c r="C748" s="148"/>
      <c r="E748" s="120"/>
      <c r="F748" s="98"/>
      <c r="G748" s="98"/>
      <c r="H748" s="69"/>
      <c r="I748" s="89"/>
      <c r="J748" s="69"/>
      <c r="K748" s="148"/>
      <c r="L748" s="69"/>
      <c r="N748" s="69"/>
    </row>
    <row r="749" spans="3:14">
      <c r="C749" s="148"/>
      <c r="E749" s="120"/>
      <c r="F749" s="98"/>
      <c r="G749" s="98"/>
      <c r="H749" s="69"/>
      <c r="I749" s="89"/>
      <c r="J749" s="69"/>
      <c r="K749" s="148"/>
      <c r="L749" s="69"/>
      <c r="N749" s="69"/>
    </row>
    <row r="750" spans="3:14">
      <c r="C750" s="148"/>
      <c r="E750" s="120"/>
      <c r="F750" s="98"/>
      <c r="G750" s="98"/>
      <c r="H750" s="69"/>
      <c r="I750" s="89"/>
      <c r="J750" s="69"/>
      <c r="K750" s="148"/>
      <c r="L750" s="69"/>
      <c r="N750" s="69"/>
    </row>
    <row r="751" spans="3:14">
      <c r="C751" s="148"/>
      <c r="E751" s="120"/>
      <c r="F751" s="98"/>
      <c r="G751" s="98"/>
      <c r="H751" s="69"/>
      <c r="I751" s="89"/>
      <c r="J751" s="69"/>
      <c r="K751" s="148"/>
      <c r="L751" s="69"/>
      <c r="N751" s="69"/>
    </row>
    <row r="752" spans="3:14">
      <c r="C752" s="148"/>
      <c r="E752" s="120"/>
      <c r="F752" s="98"/>
      <c r="G752" s="98"/>
      <c r="H752" s="69"/>
      <c r="I752" s="89"/>
      <c r="J752" s="69"/>
      <c r="K752" s="148"/>
      <c r="L752" s="69"/>
      <c r="N752" s="69"/>
    </row>
    <row r="753" spans="3:14">
      <c r="C753" s="148"/>
      <c r="E753" s="120"/>
      <c r="F753" s="98"/>
      <c r="G753" s="98"/>
      <c r="H753" s="69"/>
      <c r="I753" s="89"/>
      <c r="J753" s="69"/>
      <c r="K753" s="148"/>
      <c r="L753" s="69"/>
      <c r="N753" s="69"/>
    </row>
    <row r="754" spans="3:14">
      <c r="C754" s="148"/>
      <c r="E754" s="120"/>
      <c r="F754" s="98"/>
      <c r="G754" s="98"/>
      <c r="H754" s="69"/>
      <c r="I754" s="89"/>
      <c r="J754" s="69"/>
      <c r="K754" s="148"/>
      <c r="L754" s="69"/>
      <c r="N754" s="69"/>
    </row>
    <row r="755" spans="3:14">
      <c r="C755" s="148"/>
      <c r="E755" s="120"/>
      <c r="F755" s="98"/>
      <c r="G755" s="98"/>
      <c r="H755" s="69"/>
      <c r="I755" s="89"/>
      <c r="J755" s="69"/>
      <c r="K755" s="148"/>
      <c r="L755" s="69"/>
      <c r="N755" s="69"/>
    </row>
    <row r="756" spans="3:14">
      <c r="C756" s="148"/>
      <c r="E756" s="120"/>
      <c r="F756" s="98"/>
      <c r="G756" s="98"/>
      <c r="H756" s="69"/>
      <c r="I756" s="89"/>
      <c r="J756" s="69"/>
      <c r="K756" s="148"/>
      <c r="L756" s="69"/>
      <c r="N756" s="69"/>
    </row>
    <row r="757" spans="3:14">
      <c r="C757" s="148"/>
      <c r="E757" s="120"/>
      <c r="F757" s="98"/>
      <c r="G757" s="98"/>
      <c r="H757" s="69"/>
      <c r="I757" s="89"/>
      <c r="J757" s="69"/>
      <c r="K757" s="148"/>
      <c r="L757" s="69"/>
      <c r="N757" s="69"/>
    </row>
    <row r="758" spans="3:14">
      <c r="C758" s="148"/>
      <c r="E758" s="120"/>
      <c r="F758" s="98"/>
      <c r="G758" s="98"/>
      <c r="H758" s="69"/>
      <c r="I758" s="89"/>
      <c r="J758" s="69"/>
      <c r="K758" s="148"/>
      <c r="L758" s="69"/>
      <c r="N758" s="69"/>
    </row>
    <row r="759" spans="3:14">
      <c r="C759" s="148"/>
      <c r="E759" s="120"/>
      <c r="F759" s="98"/>
      <c r="G759" s="98"/>
      <c r="H759" s="69"/>
      <c r="I759" s="89"/>
      <c r="J759" s="69"/>
      <c r="K759" s="148"/>
      <c r="L759" s="69"/>
      <c r="N759" s="69"/>
    </row>
    <row r="760" spans="3:14">
      <c r="C760" s="148"/>
      <c r="E760" s="120"/>
      <c r="F760" s="98"/>
      <c r="G760" s="98"/>
      <c r="H760" s="69"/>
      <c r="I760" s="89"/>
      <c r="J760" s="69"/>
      <c r="K760" s="148"/>
      <c r="L760" s="69"/>
      <c r="N760" s="69"/>
    </row>
    <row r="761" spans="3:14">
      <c r="C761" s="148"/>
      <c r="E761" s="120"/>
      <c r="F761" s="98"/>
      <c r="G761" s="98"/>
      <c r="H761" s="69"/>
      <c r="I761" s="89"/>
      <c r="J761" s="69"/>
      <c r="K761" s="148"/>
      <c r="L761" s="69"/>
      <c r="N761" s="69"/>
    </row>
    <row r="762" spans="3:14">
      <c r="C762" s="148"/>
      <c r="E762" s="120"/>
      <c r="F762" s="98"/>
      <c r="G762" s="98"/>
      <c r="H762" s="69"/>
      <c r="I762" s="89"/>
      <c r="J762" s="69"/>
      <c r="K762" s="148"/>
      <c r="L762" s="69"/>
      <c r="N762" s="69"/>
    </row>
    <row r="763" spans="3:14">
      <c r="C763" s="148"/>
      <c r="E763" s="120"/>
      <c r="F763" s="98"/>
      <c r="G763" s="98"/>
      <c r="H763" s="69"/>
      <c r="I763" s="89"/>
      <c r="J763" s="69"/>
      <c r="K763" s="148"/>
      <c r="L763" s="69"/>
      <c r="N763" s="69"/>
    </row>
    <row r="764" spans="3:14">
      <c r="C764" s="148"/>
      <c r="E764" s="120"/>
      <c r="F764" s="98"/>
      <c r="G764" s="98"/>
      <c r="H764" s="69"/>
      <c r="I764" s="89"/>
      <c r="J764" s="69"/>
      <c r="K764" s="148"/>
      <c r="L764" s="69"/>
      <c r="N764" s="69"/>
    </row>
    <row r="765" spans="3:14">
      <c r="C765" s="148"/>
      <c r="E765" s="120"/>
      <c r="F765" s="98"/>
      <c r="G765" s="98"/>
      <c r="H765" s="69"/>
      <c r="I765" s="89"/>
      <c r="J765" s="69"/>
      <c r="K765" s="148"/>
      <c r="L765" s="69"/>
      <c r="N765" s="69"/>
    </row>
    <row r="766" spans="3:14">
      <c r="C766" s="148"/>
      <c r="E766" s="120"/>
      <c r="F766" s="98"/>
      <c r="G766" s="98"/>
      <c r="H766" s="69"/>
      <c r="I766" s="89"/>
      <c r="J766" s="69"/>
      <c r="K766" s="148"/>
      <c r="L766" s="69"/>
      <c r="N766" s="69"/>
    </row>
    <row r="767" spans="3:14">
      <c r="C767" s="148"/>
      <c r="E767" s="120"/>
      <c r="F767" s="98"/>
      <c r="G767" s="98"/>
      <c r="H767" s="69"/>
      <c r="I767" s="89"/>
      <c r="J767" s="69"/>
      <c r="K767" s="148"/>
      <c r="L767" s="69"/>
      <c r="N767" s="69"/>
    </row>
    <row r="768" spans="3:14">
      <c r="C768" s="148"/>
      <c r="E768" s="120"/>
      <c r="F768" s="98"/>
      <c r="G768" s="98"/>
      <c r="H768" s="69"/>
      <c r="I768" s="89"/>
      <c r="J768" s="69"/>
      <c r="K768" s="148"/>
      <c r="L768" s="69"/>
      <c r="N768" s="69"/>
    </row>
    <row r="769" spans="3:14">
      <c r="C769" s="148"/>
      <c r="E769" s="120"/>
      <c r="F769" s="98"/>
      <c r="G769" s="98"/>
      <c r="H769" s="69"/>
      <c r="I769" s="89"/>
      <c r="J769" s="69"/>
      <c r="K769" s="148"/>
      <c r="L769" s="69"/>
      <c r="N769" s="69"/>
    </row>
    <row r="770" spans="3:14">
      <c r="C770" s="148"/>
      <c r="E770" s="120"/>
      <c r="F770" s="98"/>
      <c r="G770" s="98"/>
      <c r="H770" s="69"/>
      <c r="I770" s="89"/>
      <c r="J770" s="69"/>
      <c r="K770" s="148"/>
      <c r="L770" s="69"/>
      <c r="N770" s="69"/>
    </row>
    <row r="771" spans="3:14">
      <c r="C771" s="148"/>
      <c r="E771" s="120"/>
      <c r="F771" s="98"/>
      <c r="G771" s="98"/>
      <c r="H771" s="69"/>
      <c r="I771" s="89"/>
      <c r="J771" s="69"/>
      <c r="K771" s="148"/>
      <c r="L771" s="69"/>
      <c r="N771" s="69"/>
    </row>
    <row r="772" spans="3:14">
      <c r="C772" s="148"/>
      <c r="E772" s="120"/>
      <c r="F772" s="98"/>
      <c r="G772" s="98"/>
      <c r="H772" s="69"/>
      <c r="I772" s="89"/>
      <c r="J772" s="69"/>
      <c r="K772" s="148"/>
      <c r="L772" s="69"/>
      <c r="N772" s="69"/>
    </row>
    <row r="773" spans="3:14">
      <c r="C773" s="148"/>
      <c r="E773" s="120"/>
      <c r="F773" s="98"/>
      <c r="G773" s="98"/>
      <c r="H773" s="69"/>
      <c r="I773" s="89"/>
      <c r="J773" s="69"/>
      <c r="K773" s="148"/>
      <c r="L773" s="69"/>
      <c r="N773" s="69"/>
    </row>
    <row r="774" spans="3:14">
      <c r="C774" s="148"/>
      <c r="E774" s="120"/>
      <c r="F774" s="98"/>
      <c r="G774" s="98"/>
      <c r="H774" s="69"/>
      <c r="I774" s="89"/>
      <c r="J774" s="69"/>
      <c r="K774" s="148"/>
      <c r="L774" s="69"/>
      <c r="N774" s="69"/>
    </row>
    <row r="775" spans="3:14">
      <c r="C775" s="148"/>
      <c r="E775" s="120"/>
      <c r="F775" s="98"/>
      <c r="G775" s="98"/>
      <c r="H775" s="69"/>
      <c r="I775" s="89"/>
      <c r="J775" s="69"/>
      <c r="K775" s="148"/>
      <c r="L775" s="69"/>
      <c r="N775" s="69"/>
    </row>
    <row r="776" spans="3:14">
      <c r="C776" s="148"/>
      <c r="E776" s="120"/>
      <c r="F776" s="98"/>
      <c r="G776" s="98"/>
      <c r="H776" s="69"/>
      <c r="I776" s="89"/>
      <c r="J776" s="69"/>
      <c r="K776" s="148"/>
      <c r="L776" s="69"/>
      <c r="N776" s="69"/>
    </row>
    <row r="777" spans="3:14">
      <c r="C777" s="148"/>
      <c r="E777" s="120"/>
      <c r="F777" s="98"/>
      <c r="G777" s="98"/>
      <c r="H777" s="69"/>
      <c r="I777" s="89"/>
      <c r="J777" s="69"/>
      <c r="K777" s="148"/>
      <c r="L777" s="69"/>
      <c r="N777" s="69"/>
    </row>
    <row r="778" spans="3:14">
      <c r="C778" s="148"/>
      <c r="E778" s="120"/>
      <c r="F778" s="98"/>
      <c r="G778" s="98"/>
      <c r="H778" s="69"/>
      <c r="I778" s="89"/>
      <c r="J778" s="69"/>
      <c r="K778" s="148"/>
      <c r="L778" s="69"/>
      <c r="N778" s="69"/>
    </row>
    <row r="779" spans="3:14">
      <c r="C779" s="148"/>
      <c r="E779" s="120"/>
      <c r="F779" s="98"/>
      <c r="G779" s="98"/>
      <c r="H779" s="69"/>
      <c r="I779" s="89"/>
      <c r="J779" s="69"/>
      <c r="K779" s="148"/>
      <c r="L779" s="69"/>
      <c r="N779" s="69"/>
    </row>
    <row r="780" spans="3:14">
      <c r="C780" s="148"/>
      <c r="E780" s="120"/>
      <c r="F780" s="98"/>
      <c r="G780" s="98"/>
      <c r="H780" s="69"/>
      <c r="I780" s="89"/>
      <c r="J780" s="69"/>
      <c r="K780" s="148"/>
      <c r="L780" s="69"/>
      <c r="N780" s="69"/>
    </row>
    <row r="781" spans="3:14">
      <c r="C781" s="148"/>
      <c r="E781" s="120"/>
      <c r="F781" s="98"/>
      <c r="G781" s="98"/>
      <c r="H781" s="69"/>
      <c r="I781" s="89"/>
      <c r="J781" s="69"/>
      <c r="K781" s="148"/>
      <c r="L781" s="69"/>
      <c r="N781" s="69"/>
    </row>
    <row r="782" spans="3:14">
      <c r="C782" s="148"/>
      <c r="E782" s="120"/>
      <c r="F782" s="98"/>
      <c r="G782" s="98"/>
      <c r="H782" s="69"/>
      <c r="I782" s="89"/>
      <c r="J782" s="69"/>
      <c r="K782" s="148"/>
      <c r="L782" s="69"/>
      <c r="N782" s="69"/>
    </row>
    <row r="783" spans="3:14">
      <c r="C783" s="148"/>
      <c r="E783" s="120"/>
      <c r="F783" s="98"/>
      <c r="G783" s="98"/>
      <c r="H783" s="69"/>
      <c r="I783" s="89"/>
      <c r="J783" s="69"/>
      <c r="K783" s="148"/>
      <c r="L783" s="69"/>
      <c r="N783" s="69"/>
    </row>
    <row r="784" spans="3:14">
      <c r="C784" s="148"/>
      <c r="E784" s="120"/>
      <c r="F784" s="98"/>
      <c r="G784" s="98"/>
      <c r="H784" s="69"/>
      <c r="I784" s="89"/>
      <c r="J784" s="69"/>
      <c r="K784" s="148"/>
      <c r="L784" s="69"/>
      <c r="N784" s="69"/>
    </row>
    <row r="785" spans="3:14">
      <c r="C785" s="148"/>
      <c r="E785" s="120"/>
      <c r="F785" s="98"/>
      <c r="G785" s="98"/>
      <c r="H785" s="69"/>
      <c r="I785" s="89"/>
      <c r="J785" s="69"/>
      <c r="K785" s="148"/>
      <c r="L785" s="69"/>
      <c r="N785" s="69"/>
    </row>
    <row r="786" spans="3:14">
      <c r="C786" s="148"/>
      <c r="E786" s="120"/>
      <c r="F786" s="98"/>
      <c r="G786" s="98"/>
      <c r="H786" s="69"/>
      <c r="I786" s="89"/>
      <c r="J786" s="69"/>
      <c r="K786" s="148"/>
      <c r="L786" s="69"/>
      <c r="N786" s="69"/>
    </row>
    <row r="787" spans="3:14">
      <c r="C787" s="148"/>
      <c r="E787" s="120"/>
      <c r="F787" s="98"/>
      <c r="G787" s="98"/>
      <c r="H787" s="69"/>
      <c r="I787" s="89"/>
      <c r="J787" s="69"/>
      <c r="K787" s="148"/>
      <c r="L787" s="69"/>
      <c r="N787" s="69"/>
    </row>
    <row r="788" spans="3:14">
      <c r="C788" s="148"/>
      <c r="E788" s="120"/>
      <c r="F788" s="98"/>
      <c r="G788" s="98"/>
      <c r="H788" s="69"/>
      <c r="I788" s="89"/>
      <c r="J788" s="69"/>
      <c r="K788" s="148"/>
      <c r="L788" s="69"/>
      <c r="N788" s="69"/>
    </row>
    <row r="789" spans="3:14">
      <c r="C789" s="148"/>
      <c r="E789" s="120"/>
      <c r="F789" s="98"/>
      <c r="G789" s="98"/>
      <c r="H789" s="69"/>
      <c r="I789" s="89"/>
      <c r="J789" s="69"/>
      <c r="K789" s="148"/>
      <c r="L789" s="69"/>
      <c r="N789" s="69"/>
    </row>
    <row r="790" spans="3:14">
      <c r="C790" s="148"/>
      <c r="E790" s="120"/>
      <c r="F790" s="98"/>
      <c r="G790" s="98"/>
      <c r="H790" s="69"/>
      <c r="I790" s="89"/>
      <c r="J790" s="69"/>
      <c r="K790" s="148"/>
      <c r="L790" s="69"/>
      <c r="N790" s="69"/>
    </row>
    <row r="791" spans="3:14">
      <c r="C791" s="148"/>
      <c r="E791" s="120"/>
      <c r="F791" s="98"/>
      <c r="G791" s="98"/>
      <c r="H791" s="69"/>
      <c r="I791" s="89"/>
      <c r="J791" s="69"/>
      <c r="K791" s="148"/>
      <c r="L791" s="69"/>
      <c r="N791" s="69"/>
    </row>
    <row r="792" spans="3:14">
      <c r="C792" s="148"/>
      <c r="E792" s="120"/>
      <c r="F792" s="98"/>
      <c r="G792" s="98"/>
      <c r="H792" s="69"/>
      <c r="I792" s="89"/>
      <c r="J792" s="69"/>
      <c r="K792" s="148"/>
      <c r="L792" s="69"/>
      <c r="N792" s="69"/>
    </row>
    <row r="793" spans="3:14">
      <c r="C793" s="148"/>
      <c r="E793" s="120"/>
      <c r="F793" s="98"/>
      <c r="G793" s="98"/>
      <c r="H793" s="69"/>
      <c r="I793" s="89"/>
      <c r="J793" s="69"/>
      <c r="K793" s="148"/>
      <c r="L793" s="69"/>
      <c r="N793" s="69"/>
    </row>
    <row r="794" spans="3:14">
      <c r="C794" s="148"/>
      <c r="E794" s="120"/>
      <c r="F794" s="98"/>
      <c r="G794" s="98"/>
      <c r="H794" s="69"/>
      <c r="I794" s="89"/>
      <c r="J794" s="69"/>
      <c r="K794" s="148"/>
      <c r="L794" s="69"/>
      <c r="N794" s="69"/>
    </row>
    <row r="795" spans="3:14">
      <c r="C795" s="148"/>
      <c r="E795" s="120"/>
      <c r="F795" s="98"/>
      <c r="G795" s="98"/>
      <c r="H795" s="69"/>
      <c r="I795" s="89"/>
      <c r="J795" s="69"/>
      <c r="K795" s="148"/>
      <c r="L795" s="69"/>
      <c r="N795" s="69"/>
    </row>
    <row r="796" spans="3:14">
      <c r="C796" s="148"/>
      <c r="E796" s="120"/>
      <c r="F796" s="98"/>
      <c r="G796" s="98"/>
      <c r="H796" s="69"/>
      <c r="I796" s="89"/>
      <c r="J796" s="69"/>
      <c r="K796" s="148"/>
      <c r="L796" s="69"/>
      <c r="N796" s="69"/>
    </row>
    <row r="797" spans="3:14">
      <c r="C797" s="148"/>
      <c r="E797" s="120"/>
      <c r="F797" s="98"/>
      <c r="G797" s="98"/>
      <c r="H797" s="69"/>
      <c r="I797" s="89"/>
      <c r="J797" s="69"/>
      <c r="K797" s="148"/>
      <c r="L797" s="69"/>
      <c r="N797" s="69"/>
    </row>
    <row r="798" spans="3:14">
      <c r="C798" s="148"/>
      <c r="E798" s="120"/>
      <c r="F798" s="98"/>
      <c r="G798" s="98"/>
      <c r="H798" s="69"/>
      <c r="I798" s="89"/>
      <c r="J798" s="69"/>
      <c r="K798" s="148"/>
      <c r="L798" s="69"/>
      <c r="N798" s="69"/>
    </row>
    <row r="799" spans="3:14">
      <c r="C799" s="148"/>
      <c r="E799" s="120"/>
      <c r="F799" s="98"/>
      <c r="G799" s="98"/>
      <c r="H799" s="69"/>
      <c r="I799" s="89"/>
      <c r="J799" s="69"/>
      <c r="K799" s="148"/>
      <c r="L799" s="69"/>
      <c r="N799" s="69"/>
    </row>
    <row r="800" spans="3:14">
      <c r="C800" s="148"/>
      <c r="E800" s="120"/>
      <c r="F800" s="98"/>
      <c r="G800" s="98"/>
      <c r="H800" s="69"/>
      <c r="I800" s="89"/>
      <c r="J800" s="69"/>
      <c r="K800" s="148"/>
      <c r="L800" s="69"/>
      <c r="N800" s="69"/>
    </row>
    <row r="801" spans="3:14">
      <c r="C801" s="148"/>
      <c r="E801" s="120"/>
      <c r="F801" s="98"/>
      <c r="G801" s="98"/>
      <c r="H801" s="69"/>
      <c r="I801" s="89"/>
      <c r="J801" s="69"/>
      <c r="K801" s="148"/>
      <c r="L801" s="69"/>
      <c r="N801" s="69"/>
    </row>
    <row r="802" spans="3:14">
      <c r="C802" s="148"/>
      <c r="E802" s="120"/>
      <c r="F802" s="98"/>
      <c r="G802" s="98"/>
      <c r="H802" s="69"/>
      <c r="I802" s="89"/>
      <c r="J802" s="69"/>
      <c r="K802" s="148"/>
      <c r="L802" s="69"/>
      <c r="N802" s="69"/>
    </row>
    <row r="803" spans="3:14">
      <c r="C803" s="148"/>
      <c r="E803" s="120"/>
      <c r="F803" s="98"/>
      <c r="G803" s="98"/>
      <c r="H803" s="69"/>
      <c r="I803" s="89"/>
      <c r="J803" s="69"/>
      <c r="K803" s="148"/>
      <c r="L803" s="69"/>
      <c r="N803" s="69"/>
    </row>
    <row r="804" spans="3:14">
      <c r="C804" s="148"/>
      <c r="E804" s="120"/>
      <c r="F804" s="98"/>
      <c r="G804" s="98"/>
      <c r="H804" s="69"/>
      <c r="I804" s="89"/>
      <c r="J804" s="69"/>
      <c r="K804" s="148"/>
      <c r="L804" s="69"/>
      <c r="N804" s="69"/>
    </row>
    <row r="805" spans="3:14">
      <c r="C805" s="148"/>
      <c r="E805" s="120"/>
      <c r="F805" s="98"/>
      <c r="G805" s="98"/>
      <c r="H805" s="69"/>
      <c r="I805" s="89"/>
      <c r="J805" s="69"/>
      <c r="K805" s="148"/>
      <c r="L805" s="69"/>
      <c r="N805" s="69"/>
    </row>
    <row r="806" spans="3:14">
      <c r="C806" s="148"/>
      <c r="E806" s="120"/>
      <c r="F806" s="98"/>
      <c r="G806" s="98"/>
      <c r="H806" s="69"/>
      <c r="I806" s="89"/>
      <c r="J806" s="69"/>
      <c r="K806" s="148"/>
      <c r="L806" s="69"/>
      <c r="N806" s="69"/>
    </row>
    <row r="807" spans="3:14">
      <c r="C807" s="148"/>
      <c r="E807" s="120"/>
      <c r="F807" s="98"/>
      <c r="G807" s="98"/>
      <c r="H807" s="69"/>
      <c r="I807" s="89"/>
      <c r="J807" s="69"/>
      <c r="K807" s="148"/>
      <c r="L807" s="69"/>
      <c r="N807" s="69"/>
    </row>
    <row r="808" spans="3:14">
      <c r="C808" s="148"/>
      <c r="E808" s="120"/>
      <c r="F808" s="98"/>
      <c r="G808" s="98"/>
      <c r="H808" s="69"/>
      <c r="I808" s="89"/>
      <c r="J808" s="69"/>
      <c r="K808" s="148"/>
      <c r="L808" s="69"/>
      <c r="N808" s="69"/>
    </row>
    <row r="809" spans="3:14">
      <c r="C809" s="148"/>
      <c r="E809" s="120"/>
      <c r="F809" s="98"/>
      <c r="G809" s="98"/>
      <c r="H809" s="69"/>
      <c r="I809" s="89"/>
      <c r="J809" s="69"/>
      <c r="K809" s="148"/>
      <c r="L809" s="69"/>
      <c r="N809" s="69"/>
    </row>
    <row r="810" spans="3:14">
      <c r="C810" s="148"/>
      <c r="E810" s="120"/>
      <c r="F810" s="98"/>
      <c r="G810" s="98"/>
      <c r="H810" s="69"/>
      <c r="I810" s="89"/>
      <c r="J810" s="69"/>
      <c r="K810" s="148"/>
      <c r="L810" s="69"/>
      <c r="N810" s="69"/>
    </row>
    <row r="811" spans="3:14">
      <c r="C811" s="148"/>
      <c r="E811" s="120"/>
      <c r="F811" s="98"/>
      <c r="G811" s="98"/>
      <c r="H811" s="69"/>
      <c r="I811" s="89"/>
      <c r="J811" s="69"/>
      <c r="K811" s="148"/>
      <c r="L811" s="69"/>
      <c r="N811" s="69"/>
    </row>
    <row r="812" spans="3:14">
      <c r="C812" s="148"/>
      <c r="E812" s="120"/>
      <c r="F812" s="98"/>
      <c r="G812" s="98"/>
      <c r="H812" s="69"/>
      <c r="I812" s="89"/>
      <c r="J812" s="69"/>
      <c r="K812" s="148"/>
      <c r="L812" s="69"/>
      <c r="N812" s="69"/>
    </row>
    <row r="813" spans="3:14">
      <c r="C813" s="148"/>
      <c r="E813" s="120"/>
      <c r="F813" s="98"/>
      <c r="G813" s="98"/>
      <c r="H813" s="69"/>
      <c r="I813" s="89"/>
      <c r="J813" s="69"/>
      <c r="K813" s="148"/>
      <c r="L813" s="69"/>
      <c r="N813" s="69"/>
    </row>
    <row r="814" spans="3:14">
      <c r="C814" s="148"/>
      <c r="E814" s="120"/>
      <c r="F814" s="98"/>
      <c r="G814" s="98"/>
      <c r="H814" s="69"/>
      <c r="I814" s="89"/>
      <c r="J814" s="69"/>
      <c r="K814" s="148"/>
      <c r="L814" s="69"/>
      <c r="N814" s="69"/>
    </row>
    <row r="815" spans="3:14">
      <c r="C815" s="148"/>
      <c r="E815" s="120"/>
      <c r="F815" s="98"/>
      <c r="G815" s="98"/>
      <c r="H815" s="69"/>
      <c r="I815" s="89"/>
      <c r="J815" s="69"/>
      <c r="K815" s="148"/>
      <c r="L815" s="69"/>
      <c r="N815" s="69"/>
    </row>
    <row r="816" spans="3:14">
      <c r="C816" s="148"/>
      <c r="E816" s="120"/>
      <c r="F816" s="98"/>
      <c r="G816" s="98"/>
      <c r="H816" s="69"/>
      <c r="I816" s="89"/>
      <c r="J816" s="69"/>
      <c r="K816" s="148"/>
      <c r="L816" s="69"/>
      <c r="N816" s="69"/>
    </row>
    <row r="817" spans="3:14">
      <c r="C817" s="148"/>
      <c r="E817" s="120"/>
      <c r="F817" s="98"/>
      <c r="G817" s="98"/>
      <c r="H817" s="69"/>
      <c r="I817" s="89"/>
      <c r="J817" s="69"/>
      <c r="K817" s="148"/>
      <c r="L817" s="69"/>
      <c r="N817" s="69"/>
    </row>
    <row r="818" spans="3:14">
      <c r="C818" s="148"/>
      <c r="E818" s="120"/>
      <c r="F818" s="98"/>
      <c r="G818" s="98"/>
      <c r="H818" s="69"/>
      <c r="I818" s="89"/>
      <c r="J818" s="69"/>
      <c r="K818" s="148"/>
      <c r="L818" s="69"/>
      <c r="N818" s="69"/>
    </row>
    <row r="819" spans="3:14">
      <c r="C819" s="148"/>
      <c r="E819" s="120"/>
      <c r="F819" s="98"/>
      <c r="G819" s="98"/>
      <c r="H819" s="69"/>
      <c r="I819" s="89"/>
      <c r="J819" s="69"/>
      <c r="K819" s="148"/>
      <c r="L819" s="69"/>
      <c r="N819" s="69"/>
    </row>
    <row r="820" spans="3:14">
      <c r="C820" s="148"/>
      <c r="E820" s="120"/>
      <c r="F820" s="98"/>
      <c r="G820" s="98"/>
      <c r="H820" s="69"/>
      <c r="I820" s="89"/>
      <c r="J820" s="69"/>
      <c r="K820" s="148"/>
      <c r="L820" s="69"/>
      <c r="N820" s="69"/>
    </row>
    <row r="821" spans="3:14">
      <c r="C821" s="148"/>
      <c r="E821" s="120"/>
      <c r="F821" s="98"/>
      <c r="G821" s="98"/>
      <c r="H821" s="69"/>
      <c r="I821" s="89"/>
      <c r="J821" s="69"/>
      <c r="K821" s="148"/>
      <c r="L821" s="69"/>
      <c r="N821" s="69"/>
    </row>
    <row r="822" spans="3:14">
      <c r="C822" s="148"/>
      <c r="E822" s="120"/>
      <c r="F822" s="98"/>
      <c r="G822" s="98"/>
      <c r="H822" s="69"/>
      <c r="I822" s="89"/>
      <c r="J822" s="69"/>
      <c r="K822" s="148"/>
      <c r="L822" s="69"/>
      <c r="N822" s="69"/>
    </row>
    <row r="823" spans="3:14">
      <c r="C823" s="148"/>
      <c r="E823" s="120"/>
      <c r="F823" s="98"/>
      <c r="G823" s="98"/>
      <c r="H823" s="69"/>
      <c r="I823" s="89"/>
      <c r="J823" s="69"/>
      <c r="K823" s="148"/>
      <c r="L823" s="69"/>
      <c r="N823" s="69"/>
    </row>
    <row r="824" spans="3:14">
      <c r="C824" s="148"/>
      <c r="E824" s="120"/>
      <c r="F824" s="98"/>
      <c r="G824" s="98"/>
      <c r="H824" s="69"/>
      <c r="I824" s="89"/>
      <c r="J824" s="69"/>
      <c r="K824" s="148"/>
      <c r="L824" s="69"/>
      <c r="N824" s="69"/>
    </row>
    <row r="825" spans="3:14">
      <c r="C825" s="148"/>
      <c r="E825" s="120"/>
      <c r="F825" s="98"/>
      <c r="G825" s="98"/>
      <c r="H825" s="69"/>
      <c r="I825" s="89"/>
      <c r="J825" s="69"/>
      <c r="K825" s="148"/>
      <c r="L825" s="69"/>
      <c r="N825" s="69"/>
    </row>
    <row r="826" spans="3:14">
      <c r="C826" s="148"/>
      <c r="E826" s="120"/>
      <c r="F826" s="98"/>
      <c r="G826" s="98"/>
      <c r="H826" s="69"/>
      <c r="I826" s="89"/>
      <c r="J826" s="69"/>
      <c r="K826" s="148"/>
      <c r="L826" s="69"/>
      <c r="N826" s="69"/>
    </row>
    <row r="827" spans="3:14">
      <c r="C827" s="148"/>
      <c r="E827" s="120"/>
      <c r="F827" s="98"/>
      <c r="G827" s="98"/>
      <c r="H827" s="69"/>
      <c r="I827" s="89"/>
      <c r="J827" s="69"/>
      <c r="K827" s="148"/>
      <c r="L827" s="69"/>
      <c r="N827" s="69"/>
    </row>
    <row r="828" spans="3:14">
      <c r="C828" s="148"/>
      <c r="E828" s="120"/>
      <c r="F828" s="98"/>
      <c r="G828" s="98"/>
      <c r="H828" s="69"/>
      <c r="I828" s="89"/>
      <c r="J828" s="69"/>
      <c r="K828" s="148"/>
      <c r="L828" s="69"/>
      <c r="N828" s="69"/>
    </row>
    <row r="829" spans="3:14">
      <c r="C829" s="148"/>
      <c r="E829" s="120"/>
      <c r="F829" s="98"/>
      <c r="G829" s="98"/>
      <c r="H829" s="69"/>
      <c r="I829" s="89"/>
      <c r="J829" s="69"/>
      <c r="K829" s="148"/>
      <c r="L829" s="69"/>
      <c r="N829" s="69"/>
    </row>
    <row r="830" spans="3:14">
      <c r="C830" s="148"/>
      <c r="E830" s="120"/>
      <c r="F830" s="98"/>
      <c r="G830" s="98"/>
      <c r="H830" s="69"/>
      <c r="I830" s="89"/>
      <c r="J830" s="69"/>
      <c r="K830" s="148"/>
      <c r="L830" s="69"/>
      <c r="N830" s="69"/>
    </row>
    <row r="831" spans="3:14">
      <c r="C831" s="148"/>
      <c r="E831" s="120"/>
      <c r="F831" s="98"/>
      <c r="G831" s="98"/>
      <c r="H831" s="69"/>
      <c r="I831" s="89"/>
      <c r="J831" s="69"/>
      <c r="K831" s="148"/>
      <c r="L831" s="69"/>
      <c r="N831" s="69"/>
    </row>
    <row r="832" spans="3:14">
      <c r="C832" s="148"/>
      <c r="E832" s="120"/>
      <c r="F832" s="98"/>
      <c r="G832" s="98"/>
      <c r="H832" s="69"/>
      <c r="I832" s="89"/>
      <c r="J832" s="69"/>
      <c r="K832" s="148"/>
      <c r="L832" s="69"/>
      <c r="N832" s="69"/>
    </row>
    <row r="833" spans="3:14">
      <c r="C833" s="148"/>
      <c r="E833" s="120"/>
      <c r="F833" s="98"/>
      <c r="G833" s="98"/>
      <c r="H833" s="69"/>
      <c r="I833" s="89"/>
      <c r="J833" s="69"/>
      <c r="K833" s="148"/>
      <c r="L833" s="69"/>
      <c r="N833" s="69"/>
    </row>
    <row r="834" spans="3:14">
      <c r="C834" s="148"/>
      <c r="E834" s="120"/>
      <c r="F834" s="98"/>
      <c r="G834" s="98"/>
      <c r="H834" s="69"/>
      <c r="I834" s="89"/>
      <c r="J834" s="69"/>
      <c r="K834" s="148"/>
      <c r="L834" s="69"/>
      <c r="N834" s="69"/>
    </row>
    <row r="835" spans="3:14">
      <c r="C835" s="148"/>
      <c r="E835" s="120"/>
      <c r="F835" s="98"/>
      <c r="G835" s="98"/>
      <c r="H835" s="69"/>
      <c r="I835" s="89"/>
      <c r="J835" s="69"/>
      <c r="K835" s="148"/>
      <c r="L835" s="69"/>
      <c r="N835" s="69"/>
    </row>
    <row r="836" spans="3:14">
      <c r="C836" s="148"/>
      <c r="E836" s="120"/>
      <c r="F836" s="98"/>
      <c r="G836" s="98"/>
      <c r="H836" s="69"/>
      <c r="I836" s="89"/>
      <c r="J836" s="69"/>
      <c r="K836" s="148"/>
      <c r="L836" s="69"/>
      <c r="N836" s="69"/>
    </row>
    <row r="837" spans="3:14">
      <c r="C837" s="148"/>
      <c r="E837" s="120"/>
      <c r="F837" s="98"/>
      <c r="G837" s="98"/>
      <c r="H837" s="69"/>
      <c r="I837" s="89"/>
      <c r="J837" s="69"/>
      <c r="K837" s="148"/>
      <c r="L837" s="69"/>
      <c r="N837" s="69"/>
    </row>
    <row r="838" spans="3:14">
      <c r="C838" s="148"/>
      <c r="E838" s="120"/>
      <c r="F838" s="98"/>
      <c r="G838" s="98"/>
      <c r="H838" s="69"/>
      <c r="I838" s="89"/>
      <c r="J838" s="69"/>
      <c r="K838" s="148"/>
      <c r="L838" s="69"/>
      <c r="N838" s="69"/>
    </row>
    <row r="839" spans="3:14">
      <c r="C839" s="148"/>
      <c r="E839" s="120"/>
      <c r="F839" s="98"/>
      <c r="G839" s="98"/>
      <c r="H839" s="69"/>
      <c r="I839" s="89"/>
      <c r="J839" s="69"/>
      <c r="K839" s="148"/>
      <c r="L839" s="69"/>
      <c r="N839" s="69"/>
    </row>
    <row r="840" spans="3:14">
      <c r="C840" s="148"/>
      <c r="E840" s="120"/>
      <c r="F840" s="98"/>
      <c r="G840" s="98"/>
      <c r="H840" s="69"/>
      <c r="I840" s="89"/>
      <c r="J840" s="69"/>
      <c r="K840" s="148"/>
      <c r="L840" s="69"/>
      <c r="N840" s="69"/>
    </row>
    <row r="841" spans="3:14">
      <c r="C841" s="148"/>
      <c r="E841" s="120"/>
      <c r="F841" s="98"/>
      <c r="G841" s="98"/>
      <c r="H841" s="69"/>
      <c r="I841" s="89"/>
      <c r="J841" s="69"/>
      <c r="K841" s="148"/>
      <c r="L841" s="69"/>
      <c r="N841" s="69"/>
    </row>
    <row r="842" spans="3:14">
      <c r="C842" s="148"/>
      <c r="E842" s="120"/>
      <c r="F842" s="98"/>
      <c r="G842" s="98"/>
      <c r="H842" s="69"/>
      <c r="I842" s="89"/>
      <c r="J842" s="69"/>
      <c r="K842" s="148"/>
      <c r="L842" s="69"/>
      <c r="N842" s="69"/>
    </row>
    <row r="843" spans="3:14">
      <c r="C843" s="148"/>
      <c r="E843" s="120"/>
      <c r="F843" s="98"/>
      <c r="G843" s="98"/>
      <c r="H843" s="69"/>
      <c r="I843" s="89"/>
      <c r="J843" s="69"/>
      <c r="K843" s="148"/>
      <c r="L843" s="69"/>
      <c r="N843" s="69"/>
    </row>
    <row r="844" spans="3:14">
      <c r="C844" s="148"/>
      <c r="E844" s="120"/>
      <c r="F844" s="98"/>
      <c r="G844" s="98"/>
      <c r="H844" s="69"/>
      <c r="I844" s="89"/>
      <c r="J844" s="69"/>
      <c r="K844" s="148"/>
      <c r="L844" s="69"/>
      <c r="N844" s="69"/>
    </row>
    <row r="845" spans="3:14">
      <c r="C845" s="148"/>
      <c r="E845" s="120"/>
      <c r="F845" s="98"/>
      <c r="G845" s="98"/>
      <c r="H845" s="69"/>
      <c r="I845" s="89"/>
      <c r="J845" s="69"/>
      <c r="K845" s="148"/>
      <c r="L845" s="69"/>
      <c r="N845" s="69"/>
    </row>
    <row r="846" spans="3:14">
      <c r="C846" s="148"/>
      <c r="E846" s="120"/>
      <c r="F846" s="98"/>
      <c r="G846" s="98"/>
      <c r="H846" s="69"/>
      <c r="I846" s="89"/>
      <c r="J846" s="69"/>
      <c r="K846" s="148"/>
      <c r="L846" s="69"/>
      <c r="N846" s="69"/>
    </row>
    <row r="847" spans="3:14">
      <c r="C847" s="148"/>
      <c r="E847" s="120"/>
      <c r="F847" s="98"/>
      <c r="G847" s="98"/>
      <c r="H847" s="69"/>
      <c r="I847" s="89"/>
      <c r="J847" s="69"/>
      <c r="K847" s="148"/>
      <c r="L847" s="69"/>
      <c r="N847" s="69"/>
    </row>
    <row r="848" spans="3:14">
      <c r="C848" s="148"/>
      <c r="E848" s="120"/>
      <c r="F848" s="98"/>
      <c r="G848" s="98"/>
      <c r="H848" s="69"/>
      <c r="I848" s="89"/>
      <c r="J848" s="69"/>
      <c r="K848" s="148"/>
      <c r="L848" s="69"/>
      <c r="N848" s="69"/>
    </row>
    <row r="849" spans="3:14">
      <c r="C849" s="148"/>
      <c r="E849" s="120"/>
      <c r="F849" s="98"/>
      <c r="G849" s="98"/>
      <c r="H849" s="69"/>
      <c r="I849" s="89"/>
      <c r="J849" s="69"/>
      <c r="K849" s="148"/>
      <c r="L849" s="69"/>
      <c r="N849" s="69"/>
    </row>
    <row r="850" spans="3:14">
      <c r="C850" s="148"/>
      <c r="E850" s="120"/>
      <c r="F850" s="98"/>
      <c r="G850" s="98"/>
      <c r="H850" s="69"/>
      <c r="I850" s="89"/>
      <c r="J850" s="69"/>
      <c r="K850" s="148"/>
      <c r="L850" s="69"/>
      <c r="N850" s="69"/>
    </row>
    <row r="851" spans="3:14">
      <c r="C851" s="148"/>
      <c r="E851" s="120"/>
      <c r="F851" s="98"/>
      <c r="G851" s="98"/>
      <c r="H851" s="69"/>
      <c r="I851" s="89"/>
      <c r="J851" s="69"/>
      <c r="K851" s="148"/>
      <c r="L851" s="69"/>
      <c r="N851" s="69"/>
    </row>
    <row r="852" spans="3:14">
      <c r="C852" s="148"/>
      <c r="E852" s="120"/>
      <c r="F852" s="98"/>
      <c r="G852" s="98"/>
      <c r="H852" s="69"/>
      <c r="I852" s="89"/>
      <c r="J852" s="69"/>
      <c r="K852" s="148"/>
      <c r="L852" s="69"/>
      <c r="N852" s="69"/>
    </row>
    <row r="853" spans="3:14">
      <c r="C853" s="148"/>
      <c r="E853" s="120"/>
      <c r="F853" s="98"/>
      <c r="G853" s="98"/>
      <c r="H853" s="69"/>
      <c r="I853" s="89"/>
      <c r="J853" s="69"/>
      <c r="K853" s="148"/>
      <c r="L853" s="69"/>
      <c r="N853" s="69"/>
    </row>
    <row r="854" spans="3:14">
      <c r="C854" s="148"/>
      <c r="E854" s="120"/>
      <c r="F854" s="98"/>
      <c r="G854" s="98"/>
      <c r="H854" s="69"/>
      <c r="I854" s="89"/>
      <c r="J854" s="69"/>
      <c r="K854" s="148"/>
      <c r="L854" s="69"/>
      <c r="N854" s="69"/>
    </row>
    <row r="855" spans="3:14">
      <c r="C855" s="148"/>
      <c r="E855" s="120"/>
      <c r="F855" s="98"/>
      <c r="G855" s="98"/>
      <c r="H855" s="69"/>
      <c r="I855" s="89"/>
      <c r="J855" s="69"/>
      <c r="K855" s="148"/>
      <c r="L855" s="69"/>
      <c r="N855" s="69"/>
    </row>
    <row r="856" spans="3:14">
      <c r="C856" s="148"/>
      <c r="E856" s="120"/>
      <c r="F856" s="98"/>
      <c r="G856" s="98"/>
      <c r="H856" s="69"/>
      <c r="I856" s="89"/>
      <c r="J856" s="69"/>
      <c r="K856" s="148"/>
      <c r="L856" s="69"/>
      <c r="N856" s="69"/>
    </row>
    <row r="857" spans="3:14">
      <c r="C857" s="148"/>
      <c r="E857" s="120"/>
      <c r="F857" s="98"/>
      <c r="G857" s="98"/>
      <c r="H857" s="69"/>
      <c r="I857" s="89"/>
      <c r="J857" s="69"/>
      <c r="K857" s="148"/>
      <c r="L857" s="69"/>
      <c r="N857" s="69"/>
    </row>
    <row r="858" spans="3:14">
      <c r="C858" s="148"/>
      <c r="E858" s="120"/>
      <c r="F858" s="98"/>
      <c r="G858" s="98"/>
      <c r="H858" s="69"/>
      <c r="I858" s="89"/>
      <c r="J858" s="69"/>
      <c r="K858" s="148"/>
      <c r="L858" s="69"/>
      <c r="N858" s="69"/>
    </row>
    <row r="859" spans="3:14">
      <c r="C859" s="148"/>
      <c r="E859" s="120"/>
      <c r="F859" s="98"/>
      <c r="G859" s="98"/>
      <c r="H859" s="69"/>
      <c r="I859" s="89"/>
      <c r="J859" s="69"/>
      <c r="K859" s="148"/>
      <c r="L859" s="69"/>
      <c r="N859" s="69"/>
    </row>
    <row r="860" spans="3:14">
      <c r="C860" s="148"/>
      <c r="E860" s="120"/>
      <c r="F860" s="98"/>
      <c r="G860" s="98"/>
      <c r="H860" s="69"/>
      <c r="I860" s="89"/>
      <c r="J860" s="69"/>
      <c r="K860" s="148"/>
      <c r="L860" s="69"/>
      <c r="N860" s="69"/>
    </row>
    <row r="861" spans="3:14">
      <c r="C861" s="148"/>
      <c r="E861" s="120"/>
      <c r="F861" s="98"/>
      <c r="G861" s="98"/>
      <c r="H861" s="69"/>
      <c r="I861" s="89"/>
      <c r="J861" s="69"/>
      <c r="K861" s="148"/>
      <c r="L861" s="69"/>
      <c r="N861" s="69"/>
    </row>
    <row r="862" spans="3:14">
      <c r="C862" s="148"/>
      <c r="E862" s="120"/>
      <c r="F862" s="98"/>
      <c r="G862" s="98"/>
      <c r="H862" s="69"/>
      <c r="I862" s="89"/>
      <c r="J862" s="69"/>
      <c r="K862" s="148"/>
      <c r="L862" s="69"/>
      <c r="N862" s="69"/>
    </row>
    <row r="863" spans="3:14">
      <c r="C863" s="148"/>
      <c r="E863" s="120"/>
      <c r="F863" s="98"/>
      <c r="G863" s="98"/>
      <c r="H863" s="69"/>
      <c r="I863" s="89"/>
      <c r="J863" s="69"/>
      <c r="K863" s="148"/>
      <c r="L863" s="69"/>
      <c r="N863" s="69"/>
    </row>
    <row r="864" spans="3:14">
      <c r="C864" s="148"/>
      <c r="E864" s="120"/>
      <c r="F864" s="98"/>
      <c r="G864" s="98"/>
      <c r="H864" s="69"/>
      <c r="I864" s="89"/>
      <c r="J864" s="69"/>
      <c r="K864" s="148"/>
      <c r="L864" s="69"/>
      <c r="N864" s="69"/>
    </row>
    <row r="865" spans="3:14">
      <c r="C865" s="148"/>
      <c r="E865" s="120"/>
      <c r="F865" s="98"/>
      <c r="G865" s="98"/>
      <c r="H865" s="69"/>
      <c r="I865" s="89"/>
      <c r="J865" s="69"/>
      <c r="K865" s="148"/>
      <c r="L865" s="69"/>
      <c r="N865" s="69"/>
    </row>
    <row r="866" spans="3:14">
      <c r="C866" s="148"/>
      <c r="E866" s="120"/>
      <c r="F866" s="98"/>
      <c r="G866" s="98"/>
      <c r="H866" s="69"/>
      <c r="I866" s="89"/>
      <c r="J866" s="69"/>
      <c r="K866" s="148"/>
      <c r="L866" s="69"/>
      <c r="N866" s="69"/>
    </row>
    <row r="867" spans="3:14">
      <c r="C867" s="148"/>
      <c r="E867" s="120"/>
      <c r="F867" s="98"/>
      <c r="G867" s="98"/>
      <c r="H867" s="69"/>
      <c r="I867" s="89"/>
      <c r="J867" s="69"/>
      <c r="K867" s="148"/>
      <c r="L867" s="69"/>
      <c r="N867" s="69"/>
    </row>
    <row r="868" spans="3:14">
      <c r="C868" s="148"/>
      <c r="E868" s="120"/>
      <c r="F868" s="98"/>
      <c r="G868" s="98"/>
      <c r="H868" s="69"/>
      <c r="I868" s="89"/>
      <c r="J868" s="69"/>
      <c r="K868" s="148"/>
      <c r="L868" s="69"/>
      <c r="N868" s="69"/>
    </row>
    <row r="869" spans="3:14">
      <c r="C869" s="148"/>
      <c r="E869" s="120"/>
      <c r="F869" s="98"/>
      <c r="G869" s="98"/>
      <c r="H869" s="69"/>
      <c r="I869" s="89"/>
      <c r="J869" s="69"/>
      <c r="K869" s="148"/>
      <c r="L869" s="69"/>
      <c r="N869" s="69"/>
    </row>
    <row r="870" spans="3:14">
      <c r="C870" s="148"/>
      <c r="E870" s="120"/>
      <c r="F870" s="98"/>
      <c r="G870" s="98"/>
      <c r="H870" s="69"/>
      <c r="I870" s="89"/>
      <c r="J870" s="69"/>
      <c r="K870" s="148"/>
      <c r="L870" s="69"/>
      <c r="N870" s="69"/>
    </row>
    <row r="871" spans="3:14">
      <c r="C871" s="148"/>
      <c r="E871" s="120"/>
      <c r="F871" s="98"/>
      <c r="G871" s="98"/>
      <c r="H871" s="69"/>
      <c r="I871" s="89"/>
      <c r="J871" s="69"/>
      <c r="K871" s="148"/>
      <c r="L871" s="69"/>
      <c r="N871" s="69"/>
    </row>
    <row r="872" spans="3:14">
      <c r="C872" s="148"/>
      <c r="E872" s="120"/>
      <c r="F872" s="98"/>
      <c r="G872" s="98"/>
      <c r="H872" s="69"/>
      <c r="I872" s="89"/>
      <c r="J872" s="69"/>
      <c r="K872" s="148"/>
      <c r="L872" s="69"/>
      <c r="N872" s="69"/>
    </row>
    <row r="873" spans="3:14">
      <c r="C873" s="148"/>
      <c r="E873" s="120"/>
      <c r="F873" s="98"/>
      <c r="G873" s="98"/>
      <c r="H873" s="69"/>
      <c r="I873" s="89"/>
      <c r="J873" s="69"/>
      <c r="K873" s="148"/>
      <c r="L873" s="69"/>
      <c r="N873" s="69"/>
    </row>
    <row r="874" spans="3:14">
      <c r="C874" s="148"/>
      <c r="E874" s="120"/>
      <c r="F874" s="98"/>
      <c r="G874" s="98"/>
      <c r="H874" s="69"/>
      <c r="I874" s="89"/>
      <c r="J874" s="69"/>
      <c r="K874" s="148"/>
      <c r="L874" s="69"/>
      <c r="N874" s="69"/>
    </row>
    <row r="875" spans="3:14">
      <c r="C875" s="148"/>
      <c r="E875" s="120"/>
      <c r="F875" s="98"/>
      <c r="G875" s="98"/>
      <c r="H875" s="69"/>
      <c r="I875" s="89"/>
      <c r="J875" s="69"/>
      <c r="K875" s="148"/>
      <c r="L875" s="69"/>
      <c r="N875" s="69"/>
    </row>
    <row r="876" spans="3:14">
      <c r="C876" s="148"/>
      <c r="E876" s="120"/>
      <c r="F876" s="98"/>
      <c r="G876" s="98"/>
      <c r="H876" s="69"/>
      <c r="I876" s="89"/>
      <c r="J876" s="69"/>
      <c r="K876" s="148"/>
      <c r="L876" s="69"/>
      <c r="N876" s="69"/>
    </row>
    <row r="877" spans="3:14">
      <c r="C877" s="148"/>
      <c r="E877" s="120"/>
      <c r="F877" s="98"/>
      <c r="G877" s="98"/>
      <c r="H877" s="69"/>
      <c r="I877" s="89"/>
      <c r="J877" s="69"/>
      <c r="K877" s="148"/>
      <c r="L877" s="69"/>
      <c r="N877" s="69"/>
    </row>
    <row r="878" spans="3:14">
      <c r="C878" s="148"/>
      <c r="E878" s="120"/>
      <c r="F878" s="98"/>
      <c r="G878" s="98"/>
      <c r="H878" s="69"/>
      <c r="I878" s="89"/>
      <c r="J878" s="69"/>
      <c r="K878" s="148"/>
      <c r="L878" s="69"/>
      <c r="N878" s="69"/>
    </row>
    <row r="879" spans="3:14">
      <c r="C879" s="148"/>
      <c r="E879" s="120"/>
      <c r="F879" s="98"/>
      <c r="G879" s="98"/>
      <c r="H879" s="69"/>
      <c r="I879" s="89"/>
      <c r="J879" s="69"/>
      <c r="K879" s="148"/>
      <c r="L879" s="69"/>
      <c r="N879" s="69"/>
    </row>
    <row r="880" spans="3:14">
      <c r="C880" s="148"/>
      <c r="E880" s="120"/>
      <c r="F880" s="98"/>
      <c r="G880" s="98"/>
      <c r="H880" s="69"/>
      <c r="I880" s="89"/>
      <c r="J880" s="69"/>
      <c r="K880" s="148"/>
      <c r="L880" s="69"/>
      <c r="N880" s="69"/>
    </row>
    <row r="881" spans="3:14">
      <c r="C881" s="148"/>
      <c r="E881" s="120"/>
      <c r="F881" s="98"/>
      <c r="G881" s="98"/>
      <c r="H881" s="69"/>
      <c r="I881" s="89"/>
      <c r="J881" s="69"/>
      <c r="K881" s="148"/>
      <c r="L881" s="69"/>
      <c r="N881" s="69"/>
    </row>
    <row r="882" spans="3:14">
      <c r="C882" s="148"/>
      <c r="E882" s="120"/>
      <c r="F882" s="98"/>
      <c r="G882" s="98"/>
      <c r="H882" s="69"/>
      <c r="I882" s="89"/>
      <c r="J882" s="69"/>
      <c r="K882" s="148"/>
      <c r="L882" s="69"/>
      <c r="N882" s="69"/>
    </row>
    <row r="883" spans="3:14">
      <c r="C883" s="148"/>
      <c r="E883" s="120"/>
      <c r="F883" s="98"/>
      <c r="G883" s="98"/>
      <c r="H883" s="69"/>
      <c r="I883" s="89"/>
      <c r="J883" s="69"/>
      <c r="K883" s="148"/>
      <c r="L883" s="69"/>
      <c r="N883" s="69"/>
    </row>
    <row r="884" spans="3:14">
      <c r="C884" s="148"/>
      <c r="E884" s="120"/>
      <c r="F884" s="98"/>
      <c r="G884" s="98"/>
      <c r="H884" s="69"/>
      <c r="I884" s="89"/>
      <c r="J884" s="69"/>
      <c r="K884" s="148"/>
      <c r="L884" s="69"/>
      <c r="N884" s="69"/>
    </row>
    <row r="885" spans="3:14">
      <c r="C885" s="148"/>
      <c r="E885" s="120"/>
      <c r="F885" s="98"/>
      <c r="G885" s="98"/>
      <c r="H885" s="69"/>
      <c r="I885" s="89"/>
      <c r="J885" s="69"/>
      <c r="K885" s="148"/>
      <c r="L885" s="69"/>
      <c r="N885" s="69"/>
    </row>
    <row r="886" spans="3:14">
      <c r="C886" s="148"/>
      <c r="E886" s="120"/>
      <c r="F886" s="98"/>
      <c r="G886" s="98"/>
      <c r="H886" s="69"/>
      <c r="I886" s="89"/>
      <c r="J886" s="69"/>
      <c r="K886" s="148"/>
      <c r="L886" s="69"/>
      <c r="N886" s="69"/>
    </row>
    <row r="887" spans="3:14">
      <c r="C887" s="148"/>
      <c r="E887" s="120"/>
      <c r="F887" s="98"/>
      <c r="G887" s="98"/>
      <c r="H887" s="69"/>
      <c r="I887" s="89"/>
      <c r="J887" s="69"/>
      <c r="K887" s="148"/>
      <c r="L887" s="69"/>
      <c r="N887" s="69"/>
    </row>
    <row r="888" spans="3:14">
      <c r="C888" s="148"/>
      <c r="E888" s="120"/>
      <c r="F888" s="98"/>
      <c r="G888" s="98"/>
      <c r="H888" s="69"/>
      <c r="I888" s="89"/>
      <c r="J888" s="69"/>
      <c r="K888" s="148"/>
      <c r="L888" s="69"/>
      <c r="N888" s="69"/>
    </row>
    <row r="889" spans="3:14">
      <c r="C889" s="148"/>
      <c r="E889" s="120"/>
      <c r="F889" s="98"/>
      <c r="G889" s="98"/>
      <c r="H889" s="69"/>
      <c r="I889" s="89"/>
      <c r="J889" s="69"/>
      <c r="K889" s="148"/>
      <c r="L889" s="69"/>
      <c r="N889" s="69"/>
    </row>
    <row r="890" spans="3:14">
      <c r="C890" s="148"/>
      <c r="E890" s="120"/>
      <c r="F890" s="98"/>
      <c r="G890" s="98"/>
      <c r="H890" s="69"/>
      <c r="I890" s="89"/>
      <c r="J890" s="69"/>
      <c r="K890" s="148"/>
      <c r="L890" s="69"/>
      <c r="N890" s="69"/>
    </row>
    <row r="891" spans="3:14">
      <c r="C891" s="148"/>
      <c r="E891" s="120"/>
      <c r="F891" s="98"/>
      <c r="G891" s="98"/>
      <c r="H891" s="69"/>
      <c r="I891" s="89"/>
      <c r="J891" s="69"/>
      <c r="K891" s="148"/>
      <c r="L891" s="69"/>
      <c r="N891" s="69"/>
    </row>
    <row r="892" spans="3:14">
      <c r="C892" s="148"/>
      <c r="E892" s="120"/>
      <c r="F892" s="98"/>
      <c r="G892" s="98"/>
      <c r="H892" s="69"/>
      <c r="I892" s="89"/>
      <c r="J892" s="69"/>
      <c r="K892" s="148"/>
      <c r="L892" s="69"/>
      <c r="N892" s="69"/>
    </row>
    <row r="893" spans="3:14">
      <c r="C893" s="148"/>
      <c r="E893" s="120"/>
      <c r="F893" s="98"/>
      <c r="G893" s="98"/>
      <c r="H893" s="69"/>
      <c r="I893" s="89"/>
      <c r="J893" s="69"/>
      <c r="K893" s="148"/>
      <c r="L893" s="69"/>
      <c r="N893" s="69"/>
    </row>
    <row r="894" spans="3:14">
      <c r="C894" s="148"/>
      <c r="E894" s="120"/>
      <c r="F894" s="98"/>
      <c r="G894" s="98"/>
      <c r="H894" s="69"/>
      <c r="I894" s="89"/>
      <c r="J894" s="69"/>
      <c r="K894" s="148"/>
      <c r="L894" s="69"/>
      <c r="N894" s="69"/>
    </row>
    <row r="895" spans="3:14">
      <c r="C895" s="148"/>
      <c r="E895" s="120"/>
      <c r="F895" s="98"/>
      <c r="G895" s="98"/>
      <c r="H895" s="69"/>
      <c r="I895" s="89"/>
      <c r="J895" s="69"/>
      <c r="K895" s="148"/>
      <c r="L895" s="69"/>
      <c r="N895" s="69"/>
    </row>
    <row r="896" spans="3:14">
      <c r="C896" s="148"/>
      <c r="E896" s="120"/>
      <c r="F896" s="98"/>
      <c r="G896" s="98"/>
      <c r="H896" s="69"/>
      <c r="I896" s="89"/>
      <c r="J896" s="69"/>
      <c r="K896" s="148"/>
      <c r="L896" s="69"/>
      <c r="N896" s="69"/>
    </row>
    <row r="897" spans="3:14">
      <c r="C897" s="148"/>
      <c r="E897" s="120"/>
      <c r="F897" s="98"/>
      <c r="G897" s="98"/>
      <c r="H897" s="69"/>
      <c r="I897" s="89"/>
      <c r="J897" s="69"/>
      <c r="K897" s="148"/>
      <c r="L897" s="69"/>
      <c r="N897" s="69"/>
    </row>
    <row r="898" spans="3:14">
      <c r="C898" s="148"/>
      <c r="E898" s="120"/>
      <c r="F898" s="98"/>
      <c r="G898" s="98"/>
      <c r="H898" s="69"/>
      <c r="I898" s="89"/>
      <c r="J898" s="69"/>
      <c r="K898" s="148"/>
      <c r="L898" s="69"/>
      <c r="N898" s="69"/>
    </row>
    <row r="899" spans="3:14">
      <c r="C899" s="148"/>
      <c r="E899" s="120"/>
      <c r="F899" s="98"/>
      <c r="G899" s="98"/>
      <c r="H899" s="69"/>
      <c r="I899" s="89"/>
      <c r="J899" s="69"/>
      <c r="K899" s="148"/>
      <c r="L899" s="69"/>
      <c r="N899" s="69"/>
    </row>
    <row r="900" spans="3:14">
      <c r="C900" s="148"/>
      <c r="E900" s="120"/>
      <c r="F900" s="98"/>
      <c r="G900" s="98"/>
      <c r="H900" s="69"/>
      <c r="I900" s="89"/>
      <c r="J900" s="69"/>
      <c r="K900" s="148"/>
      <c r="L900" s="69"/>
      <c r="N900" s="69"/>
    </row>
    <row r="901" spans="3:14">
      <c r="C901" s="148"/>
      <c r="E901" s="120"/>
      <c r="F901" s="98"/>
      <c r="G901" s="98"/>
      <c r="H901" s="69"/>
      <c r="I901" s="89"/>
      <c r="J901" s="69"/>
      <c r="K901" s="148"/>
      <c r="L901" s="69"/>
      <c r="N901" s="69"/>
    </row>
    <row r="902" spans="3:14">
      <c r="C902" s="148"/>
      <c r="E902" s="120"/>
      <c r="F902" s="98"/>
      <c r="G902" s="98"/>
      <c r="H902" s="69"/>
      <c r="I902" s="89"/>
      <c r="J902" s="69"/>
      <c r="K902" s="148"/>
      <c r="L902" s="69"/>
      <c r="N902" s="69"/>
    </row>
    <row r="903" spans="3:14">
      <c r="C903" s="148"/>
      <c r="E903" s="120"/>
      <c r="F903" s="98"/>
      <c r="G903" s="98"/>
      <c r="H903" s="69"/>
      <c r="I903" s="89"/>
      <c r="J903" s="69"/>
      <c r="K903" s="148"/>
      <c r="L903" s="69"/>
      <c r="N903" s="69"/>
    </row>
    <row r="904" spans="3:14">
      <c r="C904" s="148"/>
      <c r="E904" s="120"/>
      <c r="F904" s="98"/>
      <c r="G904" s="98"/>
      <c r="H904" s="69"/>
      <c r="I904" s="89"/>
      <c r="J904" s="69"/>
      <c r="K904" s="148"/>
      <c r="L904" s="69"/>
      <c r="N904" s="69"/>
    </row>
    <row r="905" spans="3:14">
      <c r="C905" s="148"/>
      <c r="E905" s="120"/>
      <c r="F905" s="98"/>
      <c r="G905" s="98"/>
      <c r="H905" s="69"/>
      <c r="I905" s="89"/>
      <c r="J905" s="69"/>
      <c r="K905" s="148"/>
      <c r="L905" s="69"/>
      <c r="N905" s="69"/>
    </row>
    <row r="906" spans="3:14">
      <c r="C906" s="148"/>
      <c r="E906" s="120"/>
      <c r="F906" s="98"/>
      <c r="G906" s="98"/>
      <c r="H906" s="69"/>
      <c r="I906" s="89"/>
      <c r="J906" s="69"/>
      <c r="K906" s="148"/>
      <c r="L906" s="69"/>
      <c r="N906" s="69"/>
    </row>
    <row r="907" spans="3:14">
      <c r="C907" s="148"/>
      <c r="E907" s="120"/>
      <c r="F907" s="98"/>
      <c r="G907" s="98"/>
      <c r="H907" s="69"/>
      <c r="I907" s="89"/>
      <c r="J907" s="69"/>
      <c r="K907" s="148"/>
      <c r="L907" s="69"/>
      <c r="N907" s="69"/>
    </row>
    <row r="908" spans="3:14">
      <c r="C908" s="148"/>
      <c r="E908" s="120"/>
      <c r="F908" s="98"/>
      <c r="G908" s="98"/>
      <c r="H908" s="69"/>
      <c r="I908" s="89"/>
      <c r="J908" s="69"/>
      <c r="K908" s="148"/>
      <c r="L908" s="69"/>
      <c r="N908" s="69"/>
    </row>
    <row r="909" spans="3:14">
      <c r="C909" s="148"/>
      <c r="E909" s="120"/>
      <c r="F909" s="98"/>
      <c r="G909" s="98"/>
      <c r="H909" s="69"/>
      <c r="I909" s="89"/>
      <c r="J909" s="69"/>
      <c r="K909" s="148"/>
      <c r="L909" s="69"/>
      <c r="N909" s="69"/>
    </row>
    <row r="910" spans="3:14">
      <c r="C910" s="148"/>
      <c r="E910" s="120"/>
      <c r="F910" s="98"/>
      <c r="G910" s="98"/>
      <c r="H910" s="69"/>
      <c r="I910" s="89"/>
      <c r="J910" s="69"/>
      <c r="K910" s="148"/>
      <c r="L910" s="69"/>
      <c r="N910" s="69"/>
    </row>
    <row r="911" spans="3:14">
      <c r="C911" s="148"/>
      <c r="E911" s="120"/>
      <c r="F911" s="98"/>
      <c r="G911" s="98"/>
      <c r="H911" s="69"/>
      <c r="I911" s="89"/>
      <c r="J911" s="69"/>
      <c r="K911" s="148"/>
      <c r="L911" s="69"/>
      <c r="N911" s="69"/>
    </row>
    <row r="912" spans="3:14">
      <c r="C912" s="148"/>
      <c r="E912" s="120"/>
      <c r="F912" s="98"/>
      <c r="G912" s="98"/>
      <c r="H912" s="69"/>
      <c r="I912" s="89"/>
      <c r="J912" s="69"/>
      <c r="K912" s="148"/>
      <c r="L912" s="69"/>
      <c r="N912" s="69"/>
    </row>
    <row r="913" spans="3:14">
      <c r="C913" s="148"/>
      <c r="E913" s="120"/>
      <c r="F913" s="98"/>
      <c r="G913" s="98"/>
      <c r="H913" s="69"/>
      <c r="I913" s="89"/>
      <c r="J913" s="69"/>
      <c r="K913" s="148"/>
      <c r="L913" s="69"/>
      <c r="N913" s="69"/>
    </row>
    <row r="914" spans="3:14">
      <c r="C914" s="148"/>
      <c r="E914" s="120"/>
      <c r="F914" s="98"/>
      <c r="G914" s="98"/>
      <c r="H914" s="69"/>
      <c r="I914" s="89"/>
      <c r="J914" s="69"/>
      <c r="K914" s="148"/>
      <c r="L914" s="69"/>
      <c r="N914" s="69"/>
    </row>
    <row r="915" spans="3:14">
      <c r="C915" s="148"/>
      <c r="E915" s="120"/>
      <c r="F915" s="98"/>
      <c r="G915" s="98"/>
      <c r="H915" s="69"/>
      <c r="I915" s="89"/>
      <c r="J915" s="69"/>
      <c r="K915" s="148"/>
      <c r="L915" s="69"/>
      <c r="N915" s="69"/>
    </row>
    <row r="916" spans="3:14">
      <c r="C916" s="148"/>
      <c r="E916" s="120"/>
      <c r="F916" s="98"/>
      <c r="G916" s="98"/>
      <c r="H916" s="69"/>
      <c r="I916" s="89"/>
      <c r="J916" s="69"/>
      <c r="K916" s="148"/>
      <c r="L916" s="69"/>
      <c r="N916" s="69"/>
    </row>
    <row r="917" spans="3:14">
      <c r="C917" s="148"/>
      <c r="E917" s="120"/>
      <c r="F917" s="98"/>
      <c r="G917" s="98"/>
      <c r="H917" s="69"/>
      <c r="I917" s="89"/>
      <c r="J917" s="69"/>
      <c r="K917" s="148"/>
      <c r="L917" s="69"/>
      <c r="N917" s="69"/>
    </row>
    <row r="918" spans="3:14">
      <c r="C918" s="148"/>
      <c r="E918" s="120"/>
      <c r="F918" s="98"/>
      <c r="G918" s="98"/>
      <c r="H918" s="69"/>
      <c r="I918" s="89"/>
      <c r="J918" s="69"/>
      <c r="K918" s="148"/>
      <c r="L918" s="69"/>
      <c r="N918" s="69"/>
    </row>
    <row r="919" spans="3:14">
      <c r="C919" s="148"/>
      <c r="E919" s="120"/>
      <c r="F919" s="98"/>
      <c r="G919" s="98"/>
      <c r="H919" s="69"/>
      <c r="I919" s="89"/>
      <c r="J919" s="69"/>
      <c r="K919" s="148"/>
      <c r="L919" s="69"/>
      <c r="N919" s="69"/>
    </row>
    <row r="920" spans="3:14">
      <c r="C920" s="148"/>
      <c r="E920" s="120"/>
      <c r="F920" s="98"/>
      <c r="G920" s="98"/>
      <c r="H920" s="69"/>
      <c r="I920" s="89"/>
      <c r="J920" s="69"/>
      <c r="K920" s="148"/>
      <c r="L920" s="69"/>
      <c r="N920" s="69"/>
    </row>
    <row r="921" spans="3:14">
      <c r="C921" s="148"/>
      <c r="E921" s="120"/>
      <c r="F921" s="98"/>
      <c r="G921" s="98"/>
      <c r="H921" s="69"/>
      <c r="I921" s="89"/>
      <c r="J921" s="69"/>
      <c r="K921" s="148"/>
      <c r="L921" s="69"/>
      <c r="N921" s="69"/>
    </row>
    <row r="922" spans="3:14">
      <c r="C922" s="148"/>
      <c r="E922" s="120"/>
      <c r="F922" s="98"/>
      <c r="G922" s="98"/>
      <c r="H922" s="69"/>
      <c r="I922" s="89"/>
      <c r="J922" s="69"/>
      <c r="K922" s="148"/>
      <c r="L922" s="69"/>
      <c r="N922" s="69"/>
    </row>
    <row r="923" spans="3:14">
      <c r="C923" s="148"/>
      <c r="E923" s="120"/>
      <c r="F923" s="98"/>
      <c r="G923" s="98"/>
      <c r="H923" s="69"/>
      <c r="I923" s="89"/>
      <c r="J923" s="69"/>
      <c r="K923" s="148"/>
      <c r="L923" s="69"/>
      <c r="N923" s="69"/>
    </row>
    <row r="924" spans="3:14">
      <c r="C924" s="148"/>
      <c r="E924" s="120"/>
      <c r="F924" s="98"/>
      <c r="G924" s="98"/>
      <c r="H924" s="69"/>
      <c r="I924" s="89"/>
      <c r="J924" s="69"/>
      <c r="K924" s="148"/>
      <c r="L924" s="69"/>
      <c r="N924" s="69"/>
    </row>
    <row r="925" spans="3:14">
      <c r="C925" s="148"/>
      <c r="E925" s="120"/>
      <c r="F925" s="98"/>
      <c r="G925" s="98"/>
      <c r="H925" s="69"/>
      <c r="I925" s="89"/>
      <c r="J925" s="69"/>
      <c r="K925" s="148"/>
      <c r="L925" s="69"/>
      <c r="N925" s="69"/>
    </row>
    <row r="926" spans="3:14">
      <c r="C926" s="148"/>
      <c r="E926" s="120"/>
      <c r="F926" s="98"/>
      <c r="G926" s="98"/>
      <c r="H926" s="69"/>
      <c r="I926" s="89"/>
      <c r="J926" s="69"/>
      <c r="K926" s="148"/>
      <c r="L926" s="69"/>
      <c r="N926" s="69"/>
    </row>
    <row r="927" spans="3:14">
      <c r="C927" s="148"/>
      <c r="E927" s="120"/>
      <c r="F927" s="98"/>
      <c r="G927" s="98"/>
      <c r="H927" s="69"/>
      <c r="I927" s="89"/>
      <c r="J927" s="69"/>
      <c r="K927" s="148"/>
      <c r="L927" s="69"/>
      <c r="N927" s="69"/>
    </row>
    <row r="928" spans="3:14">
      <c r="C928" s="148"/>
      <c r="E928" s="120"/>
      <c r="F928" s="98"/>
      <c r="G928" s="98"/>
      <c r="H928" s="69"/>
      <c r="I928" s="89"/>
      <c r="J928" s="69"/>
      <c r="K928" s="148"/>
      <c r="L928" s="69"/>
      <c r="N928" s="69"/>
    </row>
    <row r="929" spans="3:14">
      <c r="C929" s="148"/>
      <c r="E929" s="120"/>
      <c r="F929" s="98"/>
      <c r="G929" s="98"/>
      <c r="H929" s="69"/>
      <c r="I929" s="89"/>
      <c r="J929" s="69"/>
      <c r="K929" s="148"/>
      <c r="L929" s="69"/>
      <c r="N929" s="69"/>
    </row>
    <row r="930" spans="3:14">
      <c r="C930" s="148"/>
      <c r="E930" s="120"/>
      <c r="F930" s="98"/>
      <c r="G930" s="98"/>
      <c r="H930" s="69"/>
      <c r="I930" s="89"/>
      <c r="J930" s="69"/>
      <c r="K930" s="148"/>
      <c r="L930" s="69"/>
      <c r="N930" s="69"/>
    </row>
    <row r="931" spans="3:14">
      <c r="C931" s="148"/>
      <c r="E931" s="120"/>
      <c r="F931" s="98"/>
      <c r="G931" s="98"/>
      <c r="H931" s="69"/>
      <c r="I931" s="89"/>
      <c r="J931" s="69"/>
      <c r="K931" s="148"/>
      <c r="L931" s="69"/>
      <c r="N931" s="69"/>
    </row>
    <row r="932" spans="3:14">
      <c r="C932" s="148"/>
      <c r="E932" s="120"/>
      <c r="F932" s="98"/>
      <c r="G932" s="98"/>
      <c r="H932" s="69"/>
      <c r="I932" s="89"/>
      <c r="J932" s="69"/>
      <c r="K932" s="148"/>
      <c r="L932" s="69"/>
      <c r="N932" s="69"/>
    </row>
    <row r="933" spans="3:14">
      <c r="C933" s="148"/>
      <c r="E933" s="120"/>
      <c r="F933" s="98"/>
      <c r="G933" s="98"/>
      <c r="H933" s="69"/>
      <c r="I933" s="89"/>
      <c r="J933" s="69"/>
      <c r="K933" s="148"/>
      <c r="L933" s="69"/>
      <c r="N933" s="69"/>
    </row>
    <row r="934" spans="3:14">
      <c r="C934" s="148"/>
      <c r="E934" s="120"/>
      <c r="F934" s="98"/>
      <c r="G934" s="98"/>
      <c r="H934" s="69"/>
      <c r="I934" s="89"/>
      <c r="J934" s="69"/>
      <c r="K934" s="148"/>
      <c r="L934" s="69"/>
      <c r="N934" s="69"/>
    </row>
    <row r="935" spans="3:14">
      <c r="C935" s="148"/>
      <c r="E935" s="120"/>
      <c r="F935" s="98"/>
      <c r="G935" s="98"/>
      <c r="H935" s="69"/>
      <c r="I935" s="89"/>
      <c r="J935" s="69"/>
      <c r="K935" s="148"/>
      <c r="L935" s="69"/>
      <c r="N935" s="69"/>
    </row>
    <row r="936" spans="3:14">
      <c r="C936" s="148"/>
      <c r="E936" s="120"/>
      <c r="F936" s="98"/>
      <c r="G936" s="98"/>
      <c r="H936" s="69"/>
      <c r="I936" s="89"/>
      <c r="J936" s="69"/>
      <c r="K936" s="148"/>
      <c r="L936" s="69"/>
      <c r="N936" s="69"/>
    </row>
    <row r="937" spans="3:14">
      <c r="C937" s="148"/>
      <c r="E937" s="120"/>
      <c r="F937" s="98"/>
      <c r="G937" s="98"/>
      <c r="H937" s="69"/>
      <c r="I937" s="89"/>
      <c r="J937" s="69"/>
      <c r="K937" s="148"/>
      <c r="L937" s="69"/>
      <c r="N937" s="69"/>
    </row>
    <row r="938" spans="3:14">
      <c r="C938" s="148"/>
      <c r="E938" s="120"/>
      <c r="F938" s="98"/>
      <c r="G938" s="98"/>
      <c r="H938" s="69"/>
      <c r="I938" s="89"/>
      <c r="J938" s="69"/>
      <c r="K938" s="148"/>
      <c r="L938" s="69"/>
      <c r="N938" s="69"/>
    </row>
    <row r="939" spans="3:14">
      <c r="C939" s="148"/>
      <c r="E939" s="120"/>
      <c r="F939" s="98"/>
      <c r="G939" s="98"/>
      <c r="H939" s="69"/>
      <c r="I939" s="89"/>
      <c r="J939" s="69"/>
      <c r="K939" s="148"/>
      <c r="L939" s="69"/>
      <c r="N939" s="69"/>
    </row>
    <row r="940" spans="3:14">
      <c r="C940" s="148"/>
      <c r="E940" s="120"/>
      <c r="F940" s="98"/>
      <c r="G940" s="98"/>
      <c r="H940" s="69"/>
      <c r="I940" s="89"/>
      <c r="J940" s="69"/>
      <c r="K940" s="148"/>
      <c r="L940" s="69"/>
      <c r="N940" s="69"/>
    </row>
    <row r="941" spans="3:14">
      <c r="C941" s="148"/>
      <c r="E941" s="120"/>
      <c r="F941" s="98"/>
      <c r="G941" s="98"/>
      <c r="H941" s="69"/>
      <c r="I941" s="89"/>
      <c r="J941" s="69"/>
      <c r="K941" s="148"/>
      <c r="L941" s="69"/>
      <c r="N941" s="69"/>
    </row>
    <row r="942" spans="3:14">
      <c r="C942" s="148"/>
      <c r="E942" s="120"/>
      <c r="F942" s="98"/>
      <c r="G942" s="98"/>
      <c r="H942" s="69"/>
      <c r="I942" s="89"/>
      <c r="J942" s="69"/>
      <c r="K942" s="148"/>
      <c r="L942" s="69"/>
      <c r="N942" s="69"/>
    </row>
    <row r="943" spans="3:14">
      <c r="C943" s="148"/>
      <c r="E943" s="120"/>
      <c r="F943" s="98"/>
      <c r="G943" s="98"/>
      <c r="H943" s="69"/>
      <c r="I943" s="89"/>
      <c r="J943" s="69"/>
      <c r="K943" s="148"/>
      <c r="L943" s="69"/>
      <c r="N943" s="69"/>
    </row>
    <row r="944" spans="3:14">
      <c r="C944" s="148"/>
      <c r="E944" s="120"/>
      <c r="F944" s="98"/>
      <c r="G944" s="98"/>
      <c r="H944" s="69"/>
      <c r="I944" s="89"/>
      <c r="J944" s="69"/>
      <c r="K944" s="148"/>
      <c r="L944" s="69"/>
      <c r="N944" s="69"/>
    </row>
    <row r="945" spans="3:14">
      <c r="C945" s="148"/>
      <c r="E945" s="120"/>
      <c r="F945" s="98"/>
      <c r="G945" s="98"/>
      <c r="H945" s="69"/>
      <c r="I945" s="89"/>
      <c r="J945" s="69"/>
      <c r="K945" s="148"/>
      <c r="L945" s="69"/>
      <c r="N945" s="69"/>
    </row>
    <row r="946" spans="3:14">
      <c r="C946" s="148"/>
      <c r="E946" s="120"/>
      <c r="F946" s="98"/>
      <c r="G946" s="98"/>
      <c r="H946" s="69"/>
      <c r="I946" s="89"/>
      <c r="J946" s="69"/>
      <c r="K946" s="148"/>
      <c r="L946" s="69"/>
      <c r="N946" s="69"/>
    </row>
    <row r="947" spans="3:14">
      <c r="C947" s="148"/>
      <c r="E947" s="120"/>
      <c r="F947" s="98"/>
      <c r="G947" s="98"/>
      <c r="H947" s="69"/>
      <c r="I947" s="89"/>
      <c r="J947" s="69"/>
      <c r="K947" s="148"/>
      <c r="L947" s="69"/>
      <c r="N947" s="69"/>
    </row>
    <row r="948" spans="3:14">
      <c r="C948" s="148"/>
      <c r="E948" s="120"/>
      <c r="F948" s="98"/>
      <c r="G948" s="98"/>
      <c r="H948" s="69"/>
      <c r="I948" s="89"/>
      <c r="J948" s="69"/>
      <c r="K948" s="148"/>
      <c r="L948" s="69"/>
      <c r="N948" s="69"/>
    </row>
    <row r="949" spans="3:14">
      <c r="C949" s="148"/>
      <c r="E949" s="120"/>
      <c r="F949" s="98"/>
      <c r="G949" s="98"/>
      <c r="H949" s="69"/>
      <c r="I949" s="89"/>
      <c r="J949" s="69"/>
      <c r="K949" s="148"/>
      <c r="L949" s="69"/>
      <c r="N949" s="69"/>
    </row>
    <row r="950" spans="3:14">
      <c r="C950" s="148"/>
      <c r="E950" s="120"/>
      <c r="F950" s="98"/>
      <c r="G950" s="98"/>
      <c r="H950" s="69"/>
      <c r="I950" s="89"/>
      <c r="J950" s="69"/>
      <c r="K950" s="148"/>
      <c r="L950" s="69"/>
      <c r="N950" s="69"/>
    </row>
    <row r="951" spans="3:14">
      <c r="C951" s="148"/>
      <c r="E951" s="120"/>
      <c r="F951" s="98"/>
      <c r="G951" s="98"/>
      <c r="H951" s="69"/>
      <c r="I951" s="89"/>
      <c r="J951" s="69"/>
      <c r="K951" s="148"/>
      <c r="L951" s="69"/>
      <c r="N951" s="69"/>
    </row>
    <row r="952" spans="3:14">
      <c r="C952" s="148"/>
      <c r="E952" s="120"/>
      <c r="F952" s="98"/>
      <c r="G952" s="98"/>
      <c r="H952" s="69"/>
      <c r="I952" s="89"/>
      <c r="J952" s="69"/>
      <c r="K952" s="148"/>
      <c r="L952" s="69"/>
      <c r="N952" s="69"/>
    </row>
    <row r="953" spans="3:14">
      <c r="C953" s="148"/>
      <c r="E953" s="120"/>
      <c r="F953" s="98"/>
      <c r="G953" s="98"/>
      <c r="H953" s="69"/>
      <c r="I953" s="89"/>
      <c r="J953" s="69"/>
      <c r="K953" s="148"/>
      <c r="L953" s="69"/>
      <c r="N953" s="69"/>
    </row>
    <row r="954" spans="3:14">
      <c r="C954" s="148"/>
      <c r="E954" s="120"/>
      <c r="F954" s="98"/>
      <c r="G954" s="98"/>
      <c r="H954" s="69"/>
      <c r="I954" s="89"/>
      <c r="J954" s="69"/>
      <c r="K954" s="148"/>
      <c r="L954" s="69"/>
      <c r="N954" s="69"/>
    </row>
    <row r="955" spans="3:14">
      <c r="C955" s="148"/>
      <c r="E955" s="120"/>
      <c r="F955" s="98"/>
      <c r="G955" s="98"/>
      <c r="H955" s="69"/>
      <c r="I955" s="89"/>
      <c r="J955" s="69"/>
      <c r="K955" s="148"/>
      <c r="L955" s="69"/>
      <c r="N955" s="69"/>
    </row>
    <row r="956" spans="3:14">
      <c r="C956" s="148"/>
      <c r="E956" s="120"/>
      <c r="F956" s="98"/>
      <c r="G956" s="98"/>
      <c r="H956" s="69"/>
      <c r="I956" s="89"/>
      <c r="J956" s="69"/>
      <c r="K956" s="148"/>
      <c r="L956" s="69"/>
      <c r="N956" s="69"/>
    </row>
    <row r="957" spans="3:14">
      <c r="C957" s="148"/>
      <c r="E957" s="120"/>
      <c r="F957" s="98"/>
      <c r="G957" s="98"/>
      <c r="H957" s="69"/>
      <c r="I957" s="89"/>
      <c r="J957" s="69"/>
      <c r="K957" s="148"/>
      <c r="L957" s="69"/>
      <c r="N957" s="69"/>
    </row>
    <row r="958" spans="3:14">
      <c r="C958" s="148"/>
      <c r="E958" s="120"/>
      <c r="F958" s="98"/>
      <c r="G958" s="98"/>
      <c r="H958" s="69"/>
      <c r="I958" s="89"/>
      <c r="J958" s="69"/>
      <c r="K958" s="148"/>
      <c r="L958" s="69"/>
      <c r="N958" s="69"/>
    </row>
    <row r="959" spans="3:14">
      <c r="C959" s="148"/>
      <c r="E959" s="120"/>
      <c r="F959" s="98"/>
      <c r="G959" s="98"/>
      <c r="H959" s="69"/>
      <c r="I959" s="89"/>
      <c r="J959" s="69"/>
      <c r="K959" s="148"/>
      <c r="L959" s="69"/>
      <c r="N959" s="69"/>
    </row>
    <row r="960" spans="3:14">
      <c r="C960" s="148"/>
      <c r="E960" s="120"/>
      <c r="F960" s="98"/>
      <c r="G960" s="98"/>
      <c r="H960" s="69"/>
      <c r="I960" s="89"/>
      <c r="J960" s="69"/>
      <c r="K960" s="148"/>
      <c r="L960" s="69"/>
      <c r="N960" s="69"/>
    </row>
    <row r="961" spans="3:14">
      <c r="C961" s="148"/>
      <c r="E961" s="120"/>
      <c r="F961" s="98"/>
      <c r="G961" s="98"/>
      <c r="H961" s="69"/>
      <c r="I961" s="89"/>
      <c r="J961" s="69"/>
      <c r="K961" s="148"/>
      <c r="L961" s="69"/>
      <c r="N961" s="69"/>
    </row>
    <row r="962" spans="3:14">
      <c r="C962" s="148"/>
      <c r="E962" s="120"/>
      <c r="F962" s="98"/>
      <c r="G962" s="98"/>
      <c r="H962" s="69"/>
      <c r="I962" s="89"/>
      <c r="J962" s="69"/>
      <c r="K962" s="148"/>
      <c r="L962" s="69"/>
      <c r="N962" s="69"/>
    </row>
    <row r="963" spans="3:14">
      <c r="C963" s="148"/>
      <c r="E963" s="120"/>
      <c r="F963" s="98"/>
      <c r="G963" s="98"/>
      <c r="H963" s="69"/>
      <c r="I963" s="89"/>
      <c r="J963" s="69"/>
      <c r="K963" s="148"/>
      <c r="L963" s="69"/>
      <c r="N963" s="69"/>
    </row>
    <row r="964" spans="3:14">
      <c r="C964" s="148"/>
      <c r="E964" s="120"/>
      <c r="F964" s="98"/>
      <c r="G964" s="98"/>
      <c r="H964" s="69"/>
      <c r="I964" s="89"/>
      <c r="J964" s="69"/>
      <c r="K964" s="148"/>
      <c r="L964" s="69"/>
      <c r="N964" s="69"/>
    </row>
    <row r="965" spans="3:14">
      <c r="C965" s="148"/>
      <c r="E965" s="120"/>
      <c r="F965" s="98"/>
      <c r="G965" s="98"/>
      <c r="H965" s="69"/>
      <c r="I965" s="89"/>
      <c r="J965" s="69"/>
      <c r="K965" s="148"/>
      <c r="L965" s="69"/>
      <c r="N965" s="69"/>
    </row>
    <row r="966" spans="3:14">
      <c r="C966" s="148"/>
      <c r="E966" s="120"/>
      <c r="F966" s="98"/>
      <c r="G966" s="98"/>
      <c r="H966" s="69"/>
      <c r="I966" s="89"/>
      <c r="J966" s="69"/>
      <c r="K966" s="148"/>
      <c r="L966" s="69"/>
      <c r="N966" s="69"/>
    </row>
    <row r="967" spans="3:14">
      <c r="C967" s="148"/>
      <c r="E967" s="120"/>
      <c r="F967" s="98"/>
      <c r="G967" s="98"/>
      <c r="H967" s="69"/>
      <c r="I967" s="89"/>
      <c r="J967" s="69"/>
      <c r="K967" s="148"/>
      <c r="L967" s="69"/>
      <c r="N967" s="69"/>
    </row>
    <row r="968" spans="3:14">
      <c r="C968" s="148"/>
      <c r="E968" s="120"/>
      <c r="F968" s="98"/>
      <c r="G968" s="98"/>
      <c r="H968" s="69"/>
      <c r="I968" s="89"/>
      <c r="J968" s="69"/>
      <c r="K968" s="148"/>
      <c r="L968" s="69"/>
      <c r="N968" s="69"/>
    </row>
    <row r="969" spans="3:14">
      <c r="C969" s="148"/>
      <c r="E969" s="120"/>
      <c r="F969" s="98"/>
      <c r="G969" s="98"/>
      <c r="H969" s="69"/>
      <c r="I969" s="89"/>
      <c r="J969" s="69"/>
      <c r="K969" s="148"/>
      <c r="L969" s="69"/>
      <c r="N969" s="69"/>
    </row>
    <row r="970" spans="3:14">
      <c r="C970" s="148"/>
      <c r="E970" s="120"/>
      <c r="F970" s="98"/>
      <c r="G970" s="98"/>
      <c r="H970" s="69"/>
      <c r="I970" s="89"/>
      <c r="J970" s="69"/>
      <c r="K970" s="148"/>
      <c r="L970" s="69"/>
      <c r="N970" s="69"/>
    </row>
    <row r="971" spans="3:14">
      <c r="C971" s="148"/>
      <c r="E971" s="120"/>
      <c r="F971" s="98"/>
      <c r="G971" s="98"/>
      <c r="H971" s="69"/>
      <c r="I971" s="89"/>
      <c r="J971" s="69"/>
      <c r="K971" s="148"/>
      <c r="L971" s="69"/>
      <c r="N971" s="69"/>
    </row>
    <row r="972" spans="3:14">
      <c r="C972" s="148"/>
      <c r="E972" s="120"/>
      <c r="F972" s="98"/>
      <c r="G972" s="98"/>
      <c r="H972" s="69"/>
      <c r="I972" s="89"/>
      <c r="J972" s="69"/>
      <c r="K972" s="148"/>
      <c r="L972" s="69"/>
      <c r="N972" s="69"/>
    </row>
    <row r="973" spans="3:14">
      <c r="C973" s="148"/>
      <c r="E973" s="120"/>
      <c r="F973" s="98"/>
      <c r="G973" s="98"/>
      <c r="H973" s="69"/>
      <c r="I973" s="89"/>
      <c r="J973" s="69"/>
      <c r="K973" s="148"/>
      <c r="L973" s="69"/>
      <c r="N973" s="69"/>
    </row>
    <row r="974" spans="3:14">
      <c r="C974" s="148"/>
      <c r="E974" s="120"/>
      <c r="F974" s="98"/>
      <c r="G974" s="98"/>
      <c r="H974" s="69"/>
      <c r="I974" s="89"/>
      <c r="J974" s="69"/>
      <c r="K974" s="148"/>
      <c r="L974" s="69"/>
      <c r="N974" s="69"/>
    </row>
    <row r="975" spans="3:14">
      <c r="C975" s="148"/>
      <c r="E975" s="120"/>
      <c r="F975" s="98"/>
      <c r="G975" s="98"/>
      <c r="H975" s="69"/>
      <c r="I975" s="89"/>
      <c r="J975" s="69"/>
      <c r="K975" s="148"/>
      <c r="L975" s="69"/>
      <c r="N975" s="69"/>
    </row>
    <row r="976" spans="3:14">
      <c r="C976" s="148"/>
      <c r="E976" s="120"/>
      <c r="F976" s="98"/>
      <c r="G976" s="98"/>
      <c r="H976" s="69"/>
      <c r="I976" s="89"/>
      <c r="J976" s="69"/>
      <c r="K976" s="148"/>
      <c r="L976" s="69"/>
      <c r="N976" s="69"/>
    </row>
    <row r="977" spans="3:14">
      <c r="C977" s="148"/>
      <c r="E977" s="120"/>
      <c r="F977" s="98"/>
      <c r="G977" s="98"/>
      <c r="H977" s="69"/>
      <c r="I977" s="89"/>
      <c r="J977" s="69"/>
      <c r="K977" s="148"/>
      <c r="L977" s="69"/>
      <c r="N977" s="69"/>
    </row>
    <row r="978" spans="3:14">
      <c r="C978" s="148"/>
      <c r="E978" s="120"/>
      <c r="F978" s="98"/>
      <c r="G978" s="98"/>
      <c r="H978" s="69"/>
      <c r="I978" s="89"/>
      <c r="J978" s="69"/>
      <c r="K978" s="148"/>
      <c r="L978" s="69"/>
      <c r="N978" s="69"/>
    </row>
    <row r="979" spans="3:14">
      <c r="C979" s="148"/>
      <c r="E979" s="120"/>
      <c r="F979" s="98"/>
      <c r="G979" s="98"/>
      <c r="H979" s="69"/>
      <c r="I979" s="89"/>
      <c r="J979" s="69"/>
      <c r="K979" s="148"/>
      <c r="L979" s="69"/>
      <c r="N979" s="69"/>
    </row>
    <row r="980" spans="3:14">
      <c r="C980" s="148"/>
      <c r="E980" s="120"/>
      <c r="F980" s="98"/>
      <c r="G980" s="98"/>
      <c r="H980" s="69"/>
      <c r="I980" s="89"/>
      <c r="J980" s="69"/>
      <c r="K980" s="148"/>
      <c r="L980" s="69"/>
      <c r="N980" s="69"/>
    </row>
    <row r="981" spans="3:14">
      <c r="C981" s="148"/>
      <c r="E981" s="120"/>
      <c r="F981" s="98"/>
      <c r="G981" s="98"/>
      <c r="H981" s="69"/>
      <c r="I981" s="89"/>
      <c r="J981" s="69"/>
      <c r="K981" s="148"/>
      <c r="L981" s="69"/>
      <c r="N981" s="69"/>
    </row>
    <row r="982" spans="3:14">
      <c r="C982" s="148"/>
      <c r="E982" s="120"/>
      <c r="F982" s="98"/>
      <c r="G982" s="98"/>
      <c r="H982" s="69"/>
      <c r="I982" s="89"/>
      <c r="J982" s="69"/>
      <c r="K982" s="148"/>
      <c r="L982" s="69"/>
      <c r="N982" s="69"/>
    </row>
    <row r="983" spans="3:14">
      <c r="C983" s="148"/>
      <c r="E983" s="120"/>
      <c r="F983" s="98"/>
      <c r="G983" s="98"/>
      <c r="H983" s="69"/>
      <c r="I983" s="89"/>
      <c r="J983" s="69"/>
      <c r="K983" s="148"/>
      <c r="L983" s="69"/>
      <c r="N983" s="69"/>
    </row>
    <row r="984" spans="3:14">
      <c r="C984" s="148"/>
      <c r="E984" s="120"/>
      <c r="F984" s="98"/>
      <c r="G984" s="98"/>
      <c r="H984" s="69"/>
      <c r="I984" s="89"/>
      <c r="J984" s="69"/>
      <c r="K984" s="148"/>
      <c r="L984" s="69"/>
      <c r="N984" s="69"/>
    </row>
    <row r="985" spans="3:14">
      <c r="C985" s="148"/>
      <c r="E985" s="120"/>
      <c r="F985" s="98"/>
      <c r="G985" s="98"/>
      <c r="H985" s="69"/>
      <c r="I985" s="89"/>
      <c r="J985" s="69"/>
      <c r="K985" s="148"/>
      <c r="L985" s="69"/>
      <c r="N985" s="69"/>
    </row>
    <row r="986" spans="3:14">
      <c r="C986" s="148"/>
      <c r="E986" s="120"/>
      <c r="F986" s="98"/>
      <c r="G986" s="98"/>
      <c r="H986" s="69"/>
      <c r="I986" s="89"/>
      <c r="J986" s="69"/>
      <c r="K986" s="148"/>
      <c r="L986" s="69"/>
      <c r="N986" s="69"/>
    </row>
    <row r="987" spans="3:14">
      <c r="C987" s="148"/>
      <c r="E987" s="120"/>
      <c r="F987" s="98"/>
      <c r="G987" s="98"/>
      <c r="H987" s="69"/>
      <c r="I987" s="89"/>
      <c r="J987" s="69"/>
      <c r="K987" s="148"/>
      <c r="L987" s="69"/>
      <c r="N987" s="69"/>
    </row>
    <row r="988" spans="3:14">
      <c r="C988" s="148"/>
      <c r="E988" s="120"/>
      <c r="F988" s="98"/>
      <c r="G988" s="98"/>
      <c r="H988" s="69"/>
      <c r="I988" s="89"/>
      <c r="J988" s="69"/>
      <c r="K988" s="148"/>
      <c r="L988" s="69"/>
      <c r="N988" s="69"/>
    </row>
    <row r="989" spans="3:14">
      <c r="C989" s="148"/>
      <c r="E989" s="120"/>
      <c r="F989" s="98"/>
      <c r="G989" s="98"/>
      <c r="H989" s="69"/>
      <c r="I989" s="89"/>
      <c r="J989" s="69"/>
      <c r="K989" s="148"/>
      <c r="L989" s="69"/>
      <c r="N989" s="69"/>
    </row>
    <row r="990" spans="3:14">
      <c r="C990" s="148"/>
      <c r="E990" s="120"/>
      <c r="F990" s="98"/>
      <c r="G990" s="98"/>
      <c r="H990" s="69"/>
      <c r="I990" s="89"/>
      <c r="J990" s="69"/>
      <c r="K990" s="148"/>
      <c r="L990" s="69"/>
      <c r="N990" s="69"/>
    </row>
    <row r="991" spans="3:14">
      <c r="C991" s="148"/>
      <c r="E991" s="120"/>
      <c r="F991" s="98"/>
      <c r="G991" s="98"/>
      <c r="H991" s="69"/>
      <c r="I991" s="89"/>
      <c r="J991" s="69"/>
      <c r="K991" s="148"/>
      <c r="L991" s="69"/>
      <c r="N991" s="69"/>
    </row>
    <row r="992" spans="3:14">
      <c r="C992" s="148"/>
      <c r="E992" s="120"/>
      <c r="F992" s="98"/>
      <c r="G992" s="98"/>
      <c r="H992" s="69"/>
      <c r="I992" s="89"/>
      <c r="J992" s="69"/>
      <c r="K992" s="148"/>
      <c r="L992" s="69"/>
      <c r="N992" s="69"/>
    </row>
    <row r="993" spans="3:14">
      <c r="C993" s="148"/>
      <c r="E993" s="120"/>
      <c r="F993" s="98"/>
      <c r="G993" s="98"/>
      <c r="H993" s="69"/>
      <c r="I993" s="89"/>
      <c r="J993" s="69"/>
      <c r="K993" s="148"/>
      <c r="L993" s="69"/>
      <c r="N993" s="69"/>
    </row>
    <row r="994" spans="3:14">
      <c r="C994" s="148"/>
      <c r="E994" s="120"/>
      <c r="F994" s="98"/>
      <c r="G994" s="98"/>
      <c r="H994" s="69"/>
      <c r="I994" s="89"/>
      <c r="J994" s="69"/>
      <c r="K994" s="148"/>
      <c r="L994" s="69"/>
      <c r="N994" s="69"/>
    </row>
    <row r="995" spans="3:14">
      <c r="C995" s="148"/>
      <c r="E995" s="120"/>
      <c r="F995" s="98"/>
      <c r="G995" s="98"/>
      <c r="H995" s="69"/>
      <c r="I995" s="89"/>
      <c r="J995" s="69"/>
      <c r="K995" s="148"/>
      <c r="L995" s="69"/>
      <c r="N995" s="69"/>
    </row>
    <row r="996" spans="3:14">
      <c r="C996" s="148"/>
      <c r="E996" s="120"/>
      <c r="F996" s="98"/>
      <c r="G996" s="98"/>
      <c r="H996" s="69"/>
      <c r="I996" s="89"/>
      <c r="J996" s="69"/>
      <c r="K996" s="148"/>
      <c r="L996" s="69"/>
      <c r="N996" s="69"/>
    </row>
    <row r="997" spans="3:14">
      <c r="C997" s="148"/>
      <c r="E997" s="120"/>
      <c r="F997" s="98"/>
      <c r="G997" s="98"/>
      <c r="H997" s="69"/>
      <c r="I997" s="89"/>
      <c r="J997" s="69"/>
      <c r="K997" s="148"/>
      <c r="L997" s="69"/>
      <c r="N997" s="69"/>
    </row>
    <row r="998" spans="3:14">
      <c r="C998" s="148"/>
      <c r="E998" s="120"/>
      <c r="F998" s="98"/>
      <c r="G998" s="98"/>
      <c r="H998" s="69"/>
      <c r="I998" s="89"/>
      <c r="J998" s="69"/>
      <c r="K998" s="148"/>
      <c r="L998" s="69"/>
      <c r="N998" s="69"/>
    </row>
    <row r="999" spans="3:14">
      <c r="C999" s="148"/>
      <c r="E999" s="120"/>
      <c r="F999" s="98"/>
      <c r="G999" s="98"/>
      <c r="H999" s="69"/>
      <c r="I999" s="89"/>
      <c r="J999" s="69"/>
      <c r="K999" s="148"/>
      <c r="L999" s="69"/>
      <c r="N999" s="69"/>
    </row>
    <row r="1000" spans="3:14">
      <c r="C1000" s="148"/>
      <c r="E1000" s="120"/>
      <c r="F1000" s="98"/>
      <c r="G1000" s="98"/>
      <c r="H1000" s="69"/>
      <c r="I1000" s="89"/>
      <c r="J1000" s="69"/>
      <c r="K1000" s="148"/>
      <c r="L1000" s="69"/>
      <c r="N1000" s="69"/>
    </row>
    <row r="1048434" spans="3:12">
      <c r="H1048434" s="69"/>
      <c r="I1048434" s="89"/>
      <c r="J1048434" s="89"/>
    </row>
    <row r="1048435" spans="3:12">
      <c r="C1048435" s="99"/>
      <c r="G1048435" s="98"/>
      <c r="K1048435" s="174"/>
      <c r="L1048435" s="69"/>
    </row>
  </sheetData>
  <sheetProtection selectLockedCells="1" selectUnlockedCells="1"/>
  <dataValidations count="1">
    <dataValidation type="date" showErrorMessage="1" errorTitle="ErrorFecha" error="Por favor ingrese la fecha en formato &quot;dd-mm-aaaa&quot;" promptTitle="Fecha" sqref="F7 F1001:F1048576">
      <formula1>36526</formula1>
      <formula2>73051</formula2>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validacontratooferente">
                <anchor moveWithCells="1" sizeWithCells="1">
                  <from>
                    <xdr:col>11</xdr:col>
                    <xdr:colOff>276225</xdr:colOff>
                    <xdr:row>4</xdr:row>
                    <xdr:rowOff>9525</xdr:rowOff>
                  </from>
                  <to>
                    <xdr:col>12</xdr:col>
                    <xdr:colOff>285750</xdr:colOff>
                    <xdr:row>5</xdr:row>
                    <xdr:rowOff>247650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dimension ref="A1:Q37"/>
  <sheetViews>
    <sheetView zoomScale="90" zoomScaleNormal="90" workbookViewId="0">
      <selection activeCell="E5" sqref="E5:G8"/>
    </sheetView>
  </sheetViews>
  <sheetFormatPr baseColWidth="10" defaultColWidth="11.42578125" defaultRowHeight="12.75"/>
  <cols>
    <col min="1" max="1" width="2.28515625" style="1" customWidth="1"/>
    <col min="2" max="2" width="51.42578125" style="1" bestFit="1" customWidth="1"/>
    <col min="3" max="3" width="1.5703125" style="1" customWidth="1"/>
    <col min="4" max="7" width="17.85546875" style="1" customWidth="1"/>
    <col min="8" max="8" width="19.7109375" style="1" customWidth="1"/>
    <col min="9" max="10" width="14.42578125" style="1" bestFit="1" customWidth="1"/>
    <col min="11" max="11" width="20.140625" style="1" customWidth="1"/>
    <col min="12" max="16384" width="11.42578125" style="1"/>
  </cols>
  <sheetData>
    <row r="1" spans="1:17">
      <c r="A1" s="26" t="s">
        <v>14</v>
      </c>
      <c r="D1" s="26">
        <f>'Info Proceso'!G10</f>
        <v>0</v>
      </c>
    </row>
    <row r="3" spans="1:17" ht="16.5" thickBot="1">
      <c r="B3" s="28" t="s">
        <v>41</v>
      </c>
      <c r="C3" s="29"/>
      <c r="D3" s="29"/>
    </row>
    <row r="6" spans="1:17">
      <c r="B6" s="107" t="s">
        <v>26</v>
      </c>
      <c r="C6" s="108"/>
      <c r="D6" s="109"/>
      <c r="E6" s="108"/>
      <c r="F6" s="108"/>
      <c r="G6" s="108"/>
    </row>
    <row r="7" spans="1:17" ht="6" customHeight="1">
      <c r="D7" s="41"/>
    </row>
    <row r="8" spans="1:17">
      <c r="F8" s="48"/>
      <c r="G8" s="115"/>
      <c r="H8" s="48"/>
      <c r="I8" s="48"/>
      <c r="J8" s="48"/>
      <c r="K8" s="48"/>
      <c r="L8" s="48"/>
      <c r="M8" s="48"/>
    </row>
    <row r="9" spans="1:17">
      <c r="B9" s="105" t="s">
        <v>10</v>
      </c>
      <c r="D9" s="113"/>
      <c r="E9" s="113"/>
      <c r="F9" s="48"/>
      <c r="G9" s="48"/>
      <c r="H9" s="48"/>
      <c r="I9" s="48"/>
      <c r="J9" s="48"/>
      <c r="K9" s="48"/>
      <c r="L9" s="48"/>
      <c r="M9" s="48"/>
    </row>
    <row r="10" spans="1:17" ht="6" customHeight="1"/>
    <row r="11" spans="1:17">
      <c r="B11" s="104" t="s">
        <v>27</v>
      </c>
      <c r="D11" s="39"/>
      <c r="E11" s="39"/>
      <c r="F11" s="39"/>
      <c r="G11" s="39"/>
      <c r="H11" s="39"/>
      <c r="I11" s="39"/>
      <c r="J11" s="39"/>
      <c r="K11" s="39"/>
      <c r="L11" s="39"/>
      <c r="M11" s="39"/>
    </row>
    <row r="12" spans="1:17">
      <c r="B12" s="104" t="s">
        <v>28</v>
      </c>
      <c r="D12" s="114"/>
      <c r="E12" s="114"/>
      <c r="F12" s="64"/>
      <c r="G12" s="64"/>
      <c r="H12" s="150"/>
      <c r="I12" s="39"/>
      <c r="J12" s="39"/>
      <c r="K12" s="64"/>
      <c r="L12" s="64"/>
      <c r="M12" s="64"/>
    </row>
    <row r="13" spans="1:17">
      <c r="B13" s="104" t="s">
        <v>29</v>
      </c>
      <c r="D13" s="114"/>
      <c r="E13" s="114"/>
      <c r="F13" s="64"/>
      <c r="G13" s="64"/>
      <c r="H13" s="64"/>
      <c r="I13" s="150"/>
      <c r="J13" s="150"/>
      <c r="K13" s="64"/>
      <c r="L13" s="64"/>
      <c r="M13" s="64"/>
    </row>
    <row r="14" spans="1:17">
      <c r="B14" s="104" t="s">
        <v>30</v>
      </c>
      <c r="D14" s="114"/>
      <c r="E14" s="114"/>
      <c r="F14" s="64"/>
      <c r="G14" s="64"/>
      <c r="H14" s="64"/>
      <c r="I14" s="64"/>
      <c r="J14" s="64"/>
      <c r="K14" s="64"/>
      <c r="L14" s="64"/>
      <c r="M14" s="64"/>
    </row>
    <row r="15" spans="1:17">
      <c r="B15" s="104" t="s">
        <v>39</v>
      </c>
      <c r="D15" s="39"/>
      <c r="E15" s="39"/>
      <c r="F15" s="39"/>
      <c r="G15" s="39"/>
      <c r="H15" s="39"/>
      <c r="I15" s="39"/>
      <c r="J15" s="39"/>
      <c r="K15" s="39"/>
      <c r="L15" s="39"/>
      <c r="M15" s="39"/>
      <c r="N15" s="39"/>
      <c r="O15" s="39"/>
      <c r="P15" s="39"/>
      <c r="Q15" s="39"/>
    </row>
    <row r="16" spans="1:17" ht="6.75" customHeight="1">
      <c r="B16" s="104"/>
    </row>
    <row r="17" spans="2:7" s="39" customFormat="1">
      <c r="B17" s="105" t="s">
        <v>32</v>
      </c>
    </row>
    <row r="18" spans="2:7" s="39" customFormat="1">
      <c r="B18" s="101"/>
    </row>
    <row r="19" spans="2:7" s="39" customFormat="1">
      <c r="B19" s="101" t="s">
        <v>31</v>
      </c>
      <c r="D19" s="102"/>
    </row>
    <row r="21" spans="2:7">
      <c r="B21" s="107" t="s">
        <v>34</v>
      </c>
      <c r="C21" s="108"/>
      <c r="D21" s="109"/>
      <c r="E21" s="108"/>
      <c r="F21" s="108"/>
      <c r="G21" s="108"/>
    </row>
    <row r="22" spans="2:7" ht="6.75" customHeight="1"/>
    <row r="23" spans="2:7">
      <c r="B23" s="103" t="s">
        <v>35</v>
      </c>
      <c r="D23" s="39"/>
      <c r="F23" s="160"/>
    </row>
    <row r="24" spans="2:7" ht="6.75" customHeight="1">
      <c r="D24" s="39"/>
    </row>
    <row r="25" spans="2:7">
      <c r="B25" s="101" t="s">
        <v>33</v>
      </c>
      <c r="D25" s="102"/>
    </row>
    <row r="27" spans="2:7">
      <c r="B27" s="106" t="s">
        <v>36</v>
      </c>
      <c r="C27" s="43"/>
      <c r="D27" s="43"/>
      <c r="E27" s="43"/>
      <c r="F27" s="43"/>
      <c r="G27" s="43"/>
    </row>
    <row r="28" spans="2:7" ht="6.75" customHeight="1"/>
    <row r="29" spans="2:7">
      <c r="B29" s="110" t="s">
        <v>40</v>
      </c>
      <c r="C29" s="100"/>
      <c r="D29" s="175"/>
    </row>
    <row r="37" spans="9:10">
      <c r="I37" s="125"/>
      <c r="J37" s="125"/>
    </row>
  </sheetData>
  <pageMargins left="0.25" right="0.25" top="0.75" bottom="0.75" header="0.3" footer="0.3"/>
  <pageSetup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pdf">
                <anchor moveWithCells="1" sizeWithCells="1">
                  <from>
                    <xdr:col>7</xdr:col>
                    <xdr:colOff>123825</xdr:colOff>
                    <xdr:row>1</xdr:row>
                    <xdr:rowOff>152400</xdr:rowOff>
                  </from>
                  <to>
                    <xdr:col>7</xdr:col>
                    <xdr:colOff>933450</xdr:colOff>
                    <xdr:row>3</xdr:row>
                    <xdr:rowOff>114300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L366"/>
  <sheetViews>
    <sheetView topLeftCell="A365" workbookViewId="0">
      <selection activeCell="J366" sqref="J366"/>
    </sheetView>
  </sheetViews>
  <sheetFormatPr baseColWidth="10" defaultRowHeight="15"/>
  <cols>
    <col min="3" max="3" width="11.7109375" style="338" bestFit="1" customWidth="1"/>
    <col min="4" max="4" width="39.140625" style="338" customWidth="1"/>
    <col min="5" max="5" width="11.42578125" style="338"/>
    <col min="6" max="6" width="14.140625" style="339" bestFit="1" customWidth="1"/>
    <col min="7" max="7" width="0" style="338" hidden="1" customWidth="1"/>
    <col min="8" max="8" width="17.28515625" style="338" hidden="1" customWidth="1"/>
    <col min="9" max="9" width="21.7109375" style="338" bestFit="1" customWidth="1"/>
    <col min="10" max="10" width="20.42578125" bestFit="1" customWidth="1"/>
    <col min="11" max="11" width="15.140625" hidden="1" customWidth="1"/>
    <col min="12" max="12" width="20.42578125" hidden="1" customWidth="1"/>
    <col min="13" max="13" width="0" hidden="1" customWidth="1"/>
  </cols>
  <sheetData>
    <row r="3" spans="3:12" ht="36" customHeight="1">
      <c r="C3" s="340"/>
      <c r="D3" s="340"/>
      <c r="E3" s="340"/>
      <c r="F3" s="341"/>
      <c r="G3" s="340"/>
      <c r="H3" s="340"/>
      <c r="I3" s="441" t="s">
        <v>1650</v>
      </c>
      <c r="J3" s="441"/>
      <c r="K3" s="440" t="s">
        <v>1659</v>
      </c>
      <c r="L3" s="440"/>
    </row>
    <row r="4" spans="3:12">
      <c r="C4" s="342" t="s">
        <v>70</v>
      </c>
      <c r="D4" s="342" t="s">
        <v>89</v>
      </c>
      <c r="E4" s="342" t="s">
        <v>71</v>
      </c>
      <c r="F4" s="342" t="s">
        <v>687</v>
      </c>
      <c r="G4" s="342" t="s">
        <v>479</v>
      </c>
      <c r="H4" s="342" t="s">
        <v>480</v>
      </c>
      <c r="I4" s="343" t="s">
        <v>479</v>
      </c>
      <c r="J4" s="344" t="s">
        <v>480</v>
      </c>
      <c r="K4" s="345" t="s">
        <v>479</v>
      </c>
      <c r="L4" s="345" t="s">
        <v>480</v>
      </c>
    </row>
    <row r="5" spans="3:12">
      <c r="C5" s="346">
        <v>1</v>
      </c>
      <c r="D5" s="347" t="s">
        <v>90</v>
      </c>
      <c r="E5" s="346"/>
      <c r="F5" s="346"/>
      <c r="G5" s="348"/>
      <c r="H5" s="348"/>
      <c r="I5" s="340"/>
      <c r="J5" s="349"/>
      <c r="K5" s="349"/>
      <c r="L5" s="349"/>
    </row>
    <row r="6" spans="3:12">
      <c r="C6" s="346">
        <v>1.1000000000000001</v>
      </c>
      <c r="D6" s="347" t="s">
        <v>688</v>
      </c>
      <c r="E6" s="346"/>
      <c r="F6" s="346"/>
      <c r="G6" s="348"/>
      <c r="H6" s="348"/>
      <c r="I6" s="350"/>
      <c r="J6" s="349"/>
      <c r="K6" s="351"/>
      <c r="L6" s="349"/>
    </row>
    <row r="7" spans="3:12" ht="21">
      <c r="C7" s="341" t="s">
        <v>689</v>
      </c>
      <c r="D7" s="352" t="s">
        <v>690</v>
      </c>
      <c r="E7" s="341" t="s">
        <v>72</v>
      </c>
      <c r="F7" s="353">
        <v>2020</v>
      </c>
      <c r="G7" s="348" t="s">
        <v>691</v>
      </c>
      <c r="H7" s="348" t="s">
        <v>692</v>
      </c>
      <c r="I7" s="350">
        <v>2082</v>
      </c>
      <c r="J7" s="354">
        <f>+ROUND(I7*F7,0)</f>
        <v>4205640</v>
      </c>
      <c r="K7" s="351">
        <v>2091</v>
      </c>
      <c r="L7" s="354">
        <f>+ROUND(F7*K7,0)</f>
        <v>4223820</v>
      </c>
    </row>
    <row r="8" spans="3:12" ht="63">
      <c r="C8" s="341" t="s">
        <v>693</v>
      </c>
      <c r="D8" s="352" t="s">
        <v>694</v>
      </c>
      <c r="E8" s="341" t="s">
        <v>613</v>
      </c>
      <c r="F8" s="341">
        <v>160</v>
      </c>
      <c r="G8" s="348" t="s">
        <v>695</v>
      </c>
      <c r="H8" s="348" t="s">
        <v>696</v>
      </c>
      <c r="I8" s="350">
        <v>51855</v>
      </c>
      <c r="J8" s="354">
        <f t="shared" ref="J8:J71" si="0">+ROUND(I8*F8,0)</f>
        <v>8296800</v>
      </c>
      <c r="K8" s="351">
        <v>52107</v>
      </c>
      <c r="L8" s="354">
        <f t="shared" ref="L8:L71" si="1">+ROUND(F8*K8,0)</f>
        <v>8337120</v>
      </c>
    </row>
    <row r="9" spans="3:12">
      <c r="C9" s="346">
        <v>1.2</v>
      </c>
      <c r="D9" s="347" t="s">
        <v>697</v>
      </c>
      <c r="E9" s="341"/>
      <c r="F9" s="341"/>
      <c r="G9" s="341"/>
      <c r="H9" s="348"/>
      <c r="I9" s="350"/>
      <c r="J9" s="354"/>
      <c r="K9" s="351"/>
      <c r="L9" s="354">
        <f t="shared" si="1"/>
        <v>0</v>
      </c>
    </row>
    <row r="10" spans="3:12" ht="31.5">
      <c r="C10" s="341" t="s">
        <v>698</v>
      </c>
      <c r="D10" s="352" t="s">
        <v>699</v>
      </c>
      <c r="E10" s="341" t="s">
        <v>74</v>
      </c>
      <c r="F10" s="341">
        <v>470</v>
      </c>
      <c r="G10" s="348" t="s">
        <v>700</v>
      </c>
      <c r="H10" s="348" t="s">
        <v>701</v>
      </c>
      <c r="I10" s="350">
        <v>36508</v>
      </c>
      <c r="J10" s="354">
        <f t="shared" si="0"/>
        <v>17158760</v>
      </c>
      <c r="K10" s="351">
        <v>36216</v>
      </c>
      <c r="L10" s="354">
        <f t="shared" si="1"/>
        <v>17021520</v>
      </c>
    </row>
    <row r="11" spans="3:12" ht="42">
      <c r="C11" s="341" t="s">
        <v>702</v>
      </c>
      <c r="D11" s="352" t="s">
        <v>627</v>
      </c>
      <c r="E11" s="341" t="s">
        <v>74</v>
      </c>
      <c r="F11" s="341">
        <v>30</v>
      </c>
      <c r="G11" s="348" t="s">
        <v>703</v>
      </c>
      <c r="H11" s="348" t="s">
        <v>704</v>
      </c>
      <c r="I11" s="350">
        <v>13834</v>
      </c>
      <c r="J11" s="354">
        <f t="shared" si="0"/>
        <v>415020</v>
      </c>
      <c r="K11" s="351">
        <v>13894</v>
      </c>
      <c r="L11" s="354">
        <f t="shared" si="1"/>
        <v>416820</v>
      </c>
    </row>
    <row r="12" spans="3:12" ht="42">
      <c r="C12" s="341" t="s">
        <v>705</v>
      </c>
      <c r="D12" s="352" t="s">
        <v>706</v>
      </c>
      <c r="E12" s="341" t="s">
        <v>74</v>
      </c>
      <c r="F12" s="341">
        <v>32</v>
      </c>
      <c r="G12" s="341" t="s">
        <v>707</v>
      </c>
      <c r="H12" s="348" t="s">
        <v>708</v>
      </c>
      <c r="I12" s="350">
        <v>46438</v>
      </c>
      <c r="J12" s="354">
        <f t="shared" si="0"/>
        <v>1486016</v>
      </c>
      <c r="K12" s="351">
        <v>46647</v>
      </c>
      <c r="L12" s="354">
        <f t="shared" si="1"/>
        <v>1492704</v>
      </c>
    </row>
    <row r="13" spans="3:12" ht="52.5">
      <c r="C13" s="341" t="s">
        <v>709</v>
      </c>
      <c r="D13" s="352" t="s">
        <v>710</v>
      </c>
      <c r="E13" s="341" t="s">
        <v>74</v>
      </c>
      <c r="F13" s="341">
        <v>30</v>
      </c>
      <c r="G13" s="341" t="s">
        <v>711</v>
      </c>
      <c r="H13" s="348" t="s">
        <v>712</v>
      </c>
      <c r="I13" s="350">
        <v>8356</v>
      </c>
      <c r="J13" s="354">
        <f t="shared" si="0"/>
        <v>250680</v>
      </c>
      <c r="K13" s="351">
        <v>8391</v>
      </c>
      <c r="L13" s="354">
        <f t="shared" si="1"/>
        <v>251730</v>
      </c>
    </row>
    <row r="14" spans="3:12">
      <c r="C14" s="346">
        <v>1.3</v>
      </c>
      <c r="D14" s="347" t="s">
        <v>713</v>
      </c>
      <c r="E14" s="341"/>
      <c r="F14" s="341"/>
      <c r="G14" s="341"/>
      <c r="H14" s="348"/>
      <c r="I14" s="350"/>
      <c r="J14" s="354"/>
      <c r="K14" s="351"/>
      <c r="L14" s="354">
        <f t="shared" si="1"/>
        <v>0</v>
      </c>
    </row>
    <row r="15" spans="3:12" ht="42">
      <c r="C15" s="341" t="s">
        <v>714</v>
      </c>
      <c r="D15" s="352" t="s">
        <v>715</v>
      </c>
      <c r="E15" s="341" t="s">
        <v>72</v>
      </c>
      <c r="F15" s="341">
        <v>550</v>
      </c>
      <c r="G15" s="341" t="s">
        <v>716</v>
      </c>
      <c r="H15" s="348" t="s">
        <v>717</v>
      </c>
      <c r="I15" s="350">
        <v>19210</v>
      </c>
      <c r="J15" s="354">
        <f t="shared" si="0"/>
        <v>10565500</v>
      </c>
      <c r="K15" s="351">
        <v>19295</v>
      </c>
      <c r="L15" s="354">
        <f t="shared" si="1"/>
        <v>10612250</v>
      </c>
    </row>
    <row r="16" spans="3:12">
      <c r="C16" s="341" t="s">
        <v>718</v>
      </c>
      <c r="D16" s="352" t="s">
        <v>448</v>
      </c>
      <c r="E16" s="341" t="s">
        <v>613</v>
      </c>
      <c r="F16" s="341">
        <v>100</v>
      </c>
      <c r="G16" s="341" t="s">
        <v>719</v>
      </c>
      <c r="H16" s="348" t="s">
        <v>720</v>
      </c>
      <c r="I16" s="350">
        <v>5677</v>
      </c>
      <c r="J16" s="354">
        <f t="shared" si="0"/>
        <v>567700</v>
      </c>
      <c r="K16" s="351">
        <v>5700</v>
      </c>
      <c r="L16" s="354">
        <f t="shared" si="1"/>
        <v>570000</v>
      </c>
    </row>
    <row r="17" spans="3:12" ht="63">
      <c r="C17" s="341" t="s">
        <v>721</v>
      </c>
      <c r="D17" s="352" t="s">
        <v>722</v>
      </c>
      <c r="E17" s="341" t="s">
        <v>74</v>
      </c>
      <c r="F17" s="341">
        <v>170</v>
      </c>
      <c r="G17" s="341" t="s">
        <v>723</v>
      </c>
      <c r="H17" s="348" t="s">
        <v>724</v>
      </c>
      <c r="I17" s="350">
        <v>100676</v>
      </c>
      <c r="J17" s="354">
        <f t="shared" si="0"/>
        <v>17114920</v>
      </c>
      <c r="K17" s="351">
        <v>101115</v>
      </c>
      <c r="L17" s="354">
        <f t="shared" si="1"/>
        <v>17189550</v>
      </c>
    </row>
    <row r="18" spans="3:12" ht="63">
      <c r="C18" s="341" t="s">
        <v>725</v>
      </c>
      <c r="D18" s="352" t="s">
        <v>726</v>
      </c>
      <c r="E18" s="341" t="s">
        <v>72</v>
      </c>
      <c r="F18" s="341">
        <v>358</v>
      </c>
      <c r="G18" s="341" t="s">
        <v>727</v>
      </c>
      <c r="H18" s="348" t="s">
        <v>728</v>
      </c>
      <c r="I18" s="350">
        <v>5252</v>
      </c>
      <c r="J18" s="354">
        <f t="shared" si="0"/>
        <v>1880216</v>
      </c>
      <c r="K18" s="351">
        <v>5268</v>
      </c>
      <c r="L18" s="354">
        <f t="shared" si="1"/>
        <v>1885944</v>
      </c>
    </row>
    <row r="19" spans="3:12" ht="52.5">
      <c r="C19" s="341" t="s">
        <v>729</v>
      </c>
      <c r="D19" s="352" t="s">
        <v>730</v>
      </c>
      <c r="E19" s="341" t="s">
        <v>613</v>
      </c>
      <c r="F19" s="341">
        <v>164</v>
      </c>
      <c r="G19" s="341" t="s">
        <v>731</v>
      </c>
      <c r="H19" s="348" t="s">
        <v>732</v>
      </c>
      <c r="I19" s="350">
        <v>4046</v>
      </c>
      <c r="J19" s="354">
        <f t="shared" si="0"/>
        <v>663544</v>
      </c>
      <c r="K19" s="351">
        <v>4060</v>
      </c>
      <c r="L19" s="354">
        <f t="shared" si="1"/>
        <v>665840</v>
      </c>
    </row>
    <row r="20" spans="3:12" ht="52.5">
      <c r="C20" s="341" t="s">
        <v>733</v>
      </c>
      <c r="D20" s="352" t="s">
        <v>734</v>
      </c>
      <c r="E20" s="341" t="s">
        <v>613</v>
      </c>
      <c r="F20" s="341">
        <v>30</v>
      </c>
      <c r="G20" s="341" t="s">
        <v>735</v>
      </c>
      <c r="H20" s="348" t="s">
        <v>736</v>
      </c>
      <c r="I20" s="350">
        <v>21045</v>
      </c>
      <c r="J20" s="354">
        <f t="shared" si="0"/>
        <v>631350</v>
      </c>
      <c r="K20" s="351">
        <v>21149</v>
      </c>
      <c r="L20" s="354">
        <f t="shared" si="1"/>
        <v>634470</v>
      </c>
    </row>
    <row r="21" spans="3:12" ht="31.5">
      <c r="C21" s="341" t="s">
        <v>737</v>
      </c>
      <c r="D21" s="352" t="s">
        <v>738</v>
      </c>
      <c r="E21" s="341" t="s">
        <v>614</v>
      </c>
      <c r="F21" s="341">
        <v>36</v>
      </c>
      <c r="G21" s="341" t="s">
        <v>739</v>
      </c>
      <c r="H21" s="348" t="s">
        <v>740</v>
      </c>
      <c r="I21" s="350">
        <v>4177</v>
      </c>
      <c r="J21" s="354">
        <f t="shared" si="0"/>
        <v>150372</v>
      </c>
      <c r="K21" s="351">
        <v>4195</v>
      </c>
      <c r="L21" s="354">
        <f t="shared" si="1"/>
        <v>151020</v>
      </c>
    </row>
    <row r="22" spans="3:12" ht="31.5">
      <c r="C22" s="341" t="s">
        <v>741</v>
      </c>
      <c r="D22" s="352" t="s">
        <v>742</v>
      </c>
      <c r="E22" s="341" t="s">
        <v>74</v>
      </c>
      <c r="F22" s="341">
        <v>10</v>
      </c>
      <c r="G22" s="341" t="s">
        <v>743</v>
      </c>
      <c r="H22" s="348" t="s">
        <v>744</v>
      </c>
      <c r="I22" s="350">
        <v>84688</v>
      </c>
      <c r="J22" s="354">
        <f t="shared" si="0"/>
        <v>846880</v>
      </c>
      <c r="K22" s="351">
        <v>85051</v>
      </c>
      <c r="L22" s="354">
        <f t="shared" si="1"/>
        <v>850510</v>
      </c>
    </row>
    <row r="23" spans="3:12">
      <c r="C23" s="346"/>
      <c r="D23" s="347" t="s">
        <v>73</v>
      </c>
      <c r="E23" s="346"/>
      <c r="F23" s="341"/>
      <c r="G23" s="341"/>
      <c r="H23" s="347" t="s">
        <v>745</v>
      </c>
      <c r="I23" s="350"/>
      <c r="J23" s="355">
        <f>SUM(J7:J22)</f>
        <v>64233398</v>
      </c>
      <c r="K23" s="351"/>
      <c r="L23" s="355">
        <f>SUM(L7:L22)</f>
        <v>64303298</v>
      </c>
    </row>
    <row r="24" spans="3:12">
      <c r="C24" s="346">
        <v>2</v>
      </c>
      <c r="D24" s="347" t="s">
        <v>746</v>
      </c>
      <c r="E24" s="346"/>
      <c r="F24" s="341"/>
      <c r="G24" s="341"/>
      <c r="H24" s="348"/>
      <c r="I24" s="350"/>
      <c r="J24" s="354"/>
      <c r="K24" s="351"/>
      <c r="L24" s="354">
        <f t="shared" si="1"/>
        <v>0</v>
      </c>
    </row>
    <row r="25" spans="3:12">
      <c r="C25" s="346">
        <v>2.1</v>
      </c>
      <c r="D25" s="347" t="s">
        <v>747</v>
      </c>
      <c r="E25" s="346"/>
      <c r="F25" s="341"/>
      <c r="G25" s="341"/>
      <c r="H25" s="348"/>
      <c r="I25" s="350"/>
      <c r="J25" s="354"/>
      <c r="K25" s="351"/>
      <c r="L25" s="354">
        <f t="shared" si="1"/>
        <v>0</v>
      </c>
    </row>
    <row r="26" spans="3:12" ht="42">
      <c r="C26" s="341" t="s">
        <v>113</v>
      </c>
      <c r="D26" s="352" t="s">
        <v>748</v>
      </c>
      <c r="E26" s="341" t="s">
        <v>74</v>
      </c>
      <c r="F26" s="341">
        <v>6</v>
      </c>
      <c r="G26" s="341" t="s">
        <v>749</v>
      </c>
      <c r="H26" s="348" t="s">
        <v>750</v>
      </c>
      <c r="I26" s="350">
        <v>103907</v>
      </c>
      <c r="J26" s="354">
        <f t="shared" si="0"/>
        <v>623442</v>
      </c>
      <c r="K26" s="351">
        <v>104359</v>
      </c>
      <c r="L26" s="354">
        <f t="shared" si="1"/>
        <v>626154</v>
      </c>
    </row>
    <row r="27" spans="3:12" ht="31.5">
      <c r="C27" s="341" t="s">
        <v>493</v>
      </c>
      <c r="D27" s="352" t="s">
        <v>751</v>
      </c>
      <c r="E27" s="341" t="s">
        <v>74</v>
      </c>
      <c r="F27" s="341">
        <v>14</v>
      </c>
      <c r="G27" s="341" t="s">
        <v>752</v>
      </c>
      <c r="H27" s="348" t="s">
        <v>753</v>
      </c>
      <c r="I27" s="350">
        <v>88142</v>
      </c>
      <c r="J27" s="354">
        <f t="shared" si="0"/>
        <v>1233988</v>
      </c>
      <c r="K27" s="351">
        <v>88526</v>
      </c>
      <c r="L27" s="354">
        <f t="shared" si="1"/>
        <v>1239364</v>
      </c>
    </row>
    <row r="28" spans="3:12" ht="42">
      <c r="C28" s="341" t="s">
        <v>560</v>
      </c>
      <c r="D28" s="352" t="s">
        <v>754</v>
      </c>
      <c r="E28" s="341" t="s">
        <v>74</v>
      </c>
      <c r="F28" s="341">
        <v>316</v>
      </c>
      <c r="G28" s="341" t="s">
        <v>755</v>
      </c>
      <c r="H28" s="348" t="s">
        <v>756</v>
      </c>
      <c r="I28" s="350">
        <v>119165</v>
      </c>
      <c r="J28" s="354">
        <f t="shared" si="0"/>
        <v>37656140</v>
      </c>
      <c r="K28" s="351">
        <v>119684</v>
      </c>
      <c r="L28" s="354">
        <f t="shared" si="1"/>
        <v>37820144</v>
      </c>
    </row>
    <row r="29" spans="3:12" ht="21">
      <c r="C29" s="341" t="s">
        <v>757</v>
      </c>
      <c r="D29" s="352" t="s">
        <v>758</v>
      </c>
      <c r="E29" s="341" t="s">
        <v>72</v>
      </c>
      <c r="F29" s="341">
        <v>475</v>
      </c>
      <c r="G29" s="341" t="s">
        <v>759</v>
      </c>
      <c r="H29" s="348" t="s">
        <v>760</v>
      </c>
      <c r="I29" s="350">
        <v>4323</v>
      </c>
      <c r="J29" s="354">
        <f t="shared" si="0"/>
        <v>2053425</v>
      </c>
      <c r="K29" s="351">
        <v>4342</v>
      </c>
      <c r="L29" s="354">
        <f t="shared" si="1"/>
        <v>2062450</v>
      </c>
    </row>
    <row r="30" spans="3:12" ht="21">
      <c r="C30" s="341" t="s">
        <v>761</v>
      </c>
      <c r="D30" s="352" t="s">
        <v>762</v>
      </c>
      <c r="E30" s="341" t="s">
        <v>72</v>
      </c>
      <c r="F30" s="341">
        <v>475</v>
      </c>
      <c r="G30" s="341" t="s">
        <v>763</v>
      </c>
      <c r="H30" s="348" t="s">
        <v>764</v>
      </c>
      <c r="I30" s="350">
        <v>7911</v>
      </c>
      <c r="J30" s="354">
        <f t="shared" si="0"/>
        <v>3757725</v>
      </c>
      <c r="K30" s="351">
        <v>7946</v>
      </c>
      <c r="L30" s="354">
        <f t="shared" si="1"/>
        <v>3774350</v>
      </c>
    </row>
    <row r="31" spans="3:12">
      <c r="C31" s="346">
        <v>2.2000000000000002</v>
      </c>
      <c r="D31" s="347" t="s">
        <v>765</v>
      </c>
      <c r="E31" s="341"/>
      <c r="F31" s="341"/>
      <c r="G31" s="341"/>
      <c r="H31" s="348"/>
      <c r="I31" s="350"/>
      <c r="J31" s="354">
        <f t="shared" si="0"/>
        <v>0</v>
      </c>
      <c r="K31" s="351"/>
      <c r="L31" s="354">
        <f t="shared" si="1"/>
        <v>0</v>
      </c>
    </row>
    <row r="32" spans="3:12" ht="42">
      <c r="C32" s="341" t="s">
        <v>116</v>
      </c>
      <c r="D32" s="352" t="s">
        <v>766</v>
      </c>
      <c r="E32" s="341" t="s">
        <v>74</v>
      </c>
      <c r="F32" s="341">
        <v>8</v>
      </c>
      <c r="G32" s="341" t="s">
        <v>767</v>
      </c>
      <c r="H32" s="348" t="s">
        <v>768</v>
      </c>
      <c r="I32" s="350">
        <v>605515</v>
      </c>
      <c r="J32" s="354">
        <f t="shared" si="0"/>
        <v>4844120</v>
      </c>
      <c r="K32" s="351">
        <v>608151</v>
      </c>
      <c r="L32" s="354">
        <f t="shared" si="1"/>
        <v>4865208</v>
      </c>
    </row>
    <row r="33" spans="3:12" ht="84">
      <c r="C33" s="341" t="s">
        <v>769</v>
      </c>
      <c r="D33" s="352" t="s">
        <v>770</v>
      </c>
      <c r="E33" s="341" t="s">
        <v>74</v>
      </c>
      <c r="F33" s="341">
        <v>314</v>
      </c>
      <c r="G33" s="341" t="s">
        <v>771</v>
      </c>
      <c r="H33" s="348" t="s">
        <v>772</v>
      </c>
      <c r="I33" s="350">
        <v>984777</v>
      </c>
      <c r="J33" s="354">
        <f t="shared" si="0"/>
        <v>309219978</v>
      </c>
      <c r="K33" s="351">
        <v>989064</v>
      </c>
      <c r="L33" s="354">
        <f t="shared" si="1"/>
        <v>310566096</v>
      </c>
    </row>
    <row r="34" spans="3:12" ht="21">
      <c r="C34" s="341" t="s">
        <v>773</v>
      </c>
      <c r="D34" s="352" t="s">
        <v>774</v>
      </c>
      <c r="E34" s="341" t="s">
        <v>74</v>
      </c>
      <c r="F34" s="341">
        <v>117</v>
      </c>
      <c r="G34" s="341" t="s">
        <v>775</v>
      </c>
      <c r="H34" s="348" t="s">
        <v>776</v>
      </c>
      <c r="I34" s="350">
        <v>599106</v>
      </c>
      <c r="J34" s="354">
        <f t="shared" si="0"/>
        <v>70095402</v>
      </c>
      <c r="K34" s="351">
        <v>601715</v>
      </c>
      <c r="L34" s="354">
        <f t="shared" si="1"/>
        <v>70400655</v>
      </c>
    </row>
    <row r="35" spans="3:12" ht="52.5">
      <c r="C35" s="341" t="s">
        <v>777</v>
      </c>
      <c r="D35" s="352" t="s">
        <v>778</v>
      </c>
      <c r="E35" s="341" t="s">
        <v>72</v>
      </c>
      <c r="F35" s="341">
        <v>330</v>
      </c>
      <c r="G35" s="341" t="s">
        <v>779</v>
      </c>
      <c r="H35" s="348" t="s">
        <v>780</v>
      </c>
      <c r="I35" s="350">
        <v>301685</v>
      </c>
      <c r="J35" s="354">
        <f t="shared" si="0"/>
        <v>99556050</v>
      </c>
      <c r="K35" s="351">
        <v>302999</v>
      </c>
      <c r="L35" s="354">
        <f t="shared" si="1"/>
        <v>99989670</v>
      </c>
    </row>
    <row r="36" spans="3:12" ht="21">
      <c r="C36" s="341" t="s">
        <v>781</v>
      </c>
      <c r="D36" s="352" t="s">
        <v>782</v>
      </c>
      <c r="E36" s="341" t="s">
        <v>613</v>
      </c>
      <c r="F36" s="341">
        <v>125</v>
      </c>
      <c r="G36" s="341" t="s">
        <v>783</v>
      </c>
      <c r="H36" s="348" t="s">
        <v>784</v>
      </c>
      <c r="I36" s="350">
        <v>13001</v>
      </c>
      <c r="J36" s="354">
        <f t="shared" si="0"/>
        <v>1625125</v>
      </c>
      <c r="K36" s="351">
        <v>13057</v>
      </c>
      <c r="L36" s="354">
        <f t="shared" si="1"/>
        <v>1632125</v>
      </c>
    </row>
    <row r="37" spans="3:12">
      <c r="C37" s="346">
        <v>2.2999999999999998</v>
      </c>
      <c r="D37" s="347" t="s">
        <v>785</v>
      </c>
      <c r="E37" s="341"/>
      <c r="F37" s="341"/>
      <c r="G37" s="341"/>
      <c r="H37" s="348"/>
      <c r="I37" s="350"/>
      <c r="J37" s="354">
        <f t="shared" si="0"/>
        <v>0</v>
      </c>
      <c r="K37" s="351"/>
      <c r="L37" s="354">
        <f t="shared" si="1"/>
        <v>0</v>
      </c>
    </row>
    <row r="38" spans="3:12" ht="21">
      <c r="C38" s="341" t="s">
        <v>119</v>
      </c>
      <c r="D38" s="352" t="s">
        <v>786</v>
      </c>
      <c r="E38" s="341" t="s">
        <v>74</v>
      </c>
      <c r="F38" s="341">
        <v>36</v>
      </c>
      <c r="G38" s="341" t="s">
        <v>787</v>
      </c>
      <c r="H38" s="348" t="s">
        <v>788</v>
      </c>
      <c r="I38" s="350">
        <v>790612</v>
      </c>
      <c r="J38" s="354">
        <f t="shared" si="0"/>
        <v>28462032</v>
      </c>
      <c r="K38" s="351">
        <v>794051</v>
      </c>
      <c r="L38" s="354">
        <f t="shared" si="1"/>
        <v>28585836</v>
      </c>
    </row>
    <row r="39" spans="3:12" ht="21">
      <c r="C39" s="341" t="s">
        <v>121</v>
      </c>
      <c r="D39" s="352" t="s">
        <v>789</v>
      </c>
      <c r="E39" s="341" t="s">
        <v>74</v>
      </c>
      <c r="F39" s="341">
        <v>94</v>
      </c>
      <c r="G39" s="341" t="s">
        <v>790</v>
      </c>
      <c r="H39" s="348" t="s">
        <v>791</v>
      </c>
      <c r="I39" s="350">
        <v>783180</v>
      </c>
      <c r="J39" s="354">
        <f t="shared" si="0"/>
        <v>73618920</v>
      </c>
      <c r="K39" s="351">
        <v>786586</v>
      </c>
      <c r="L39" s="354">
        <f t="shared" si="1"/>
        <v>73939084</v>
      </c>
    </row>
    <row r="40" spans="3:12" ht="21">
      <c r="C40" s="341" t="s">
        <v>123</v>
      </c>
      <c r="D40" s="352" t="s">
        <v>792</v>
      </c>
      <c r="E40" s="341" t="s">
        <v>74</v>
      </c>
      <c r="F40" s="341">
        <v>136</v>
      </c>
      <c r="G40" s="341" t="s">
        <v>793</v>
      </c>
      <c r="H40" s="348" t="s">
        <v>794</v>
      </c>
      <c r="I40" s="350">
        <v>707353</v>
      </c>
      <c r="J40" s="354">
        <f t="shared" si="0"/>
        <v>96200008</v>
      </c>
      <c r="K40" s="351">
        <v>710426</v>
      </c>
      <c r="L40" s="354">
        <f t="shared" si="1"/>
        <v>96617936</v>
      </c>
    </row>
    <row r="41" spans="3:12" ht="42">
      <c r="C41" s="341" t="s">
        <v>125</v>
      </c>
      <c r="D41" s="352" t="s">
        <v>795</v>
      </c>
      <c r="E41" s="341" t="s">
        <v>72</v>
      </c>
      <c r="F41" s="341">
        <v>772</v>
      </c>
      <c r="G41" s="341" t="s">
        <v>796</v>
      </c>
      <c r="H41" s="348" t="s">
        <v>797</v>
      </c>
      <c r="I41" s="350">
        <v>196732</v>
      </c>
      <c r="J41" s="354">
        <f t="shared" si="0"/>
        <v>151877104</v>
      </c>
      <c r="K41" s="351">
        <v>197588</v>
      </c>
      <c r="L41" s="354">
        <f t="shared" si="1"/>
        <v>152537936</v>
      </c>
    </row>
    <row r="42" spans="3:12" ht="42">
      <c r="C42" s="341" t="s">
        <v>127</v>
      </c>
      <c r="D42" s="352" t="s">
        <v>798</v>
      </c>
      <c r="E42" s="341" t="s">
        <v>74</v>
      </c>
      <c r="F42" s="341">
        <v>18</v>
      </c>
      <c r="G42" s="341" t="s">
        <v>799</v>
      </c>
      <c r="H42" s="348" t="s">
        <v>800</v>
      </c>
      <c r="I42" s="350">
        <v>614006</v>
      </c>
      <c r="J42" s="354">
        <f t="shared" si="0"/>
        <v>11052108</v>
      </c>
      <c r="K42" s="351">
        <v>616680</v>
      </c>
      <c r="L42" s="354">
        <f t="shared" si="1"/>
        <v>11100240</v>
      </c>
    </row>
    <row r="43" spans="3:12">
      <c r="C43" s="346">
        <v>2.4</v>
      </c>
      <c r="D43" s="347" t="s">
        <v>801</v>
      </c>
      <c r="E43" s="341"/>
      <c r="F43" s="341"/>
      <c r="G43" s="341"/>
      <c r="H43" s="348"/>
      <c r="I43" s="350"/>
      <c r="J43" s="354">
        <f t="shared" si="0"/>
        <v>0</v>
      </c>
      <c r="K43" s="351"/>
      <c r="L43" s="354">
        <f t="shared" si="1"/>
        <v>0</v>
      </c>
    </row>
    <row r="44" spans="3:12" ht="52.5">
      <c r="C44" s="341" t="s">
        <v>138</v>
      </c>
      <c r="D44" s="352" t="s">
        <v>802</v>
      </c>
      <c r="E44" s="341" t="s">
        <v>74</v>
      </c>
      <c r="F44" s="341">
        <v>20</v>
      </c>
      <c r="G44" s="341" t="s">
        <v>803</v>
      </c>
      <c r="H44" s="348" t="s">
        <v>804</v>
      </c>
      <c r="I44" s="350">
        <v>786527</v>
      </c>
      <c r="J44" s="354">
        <f t="shared" si="0"/>
        <v>15730540</v>
      </c>
      <c r="K44" s="351">
        <v>789944</v>
      </c>
      <c r="L44" s="354">
        <f t="shared" si="1"/>
        <v>15798880</v>
      </c>
    </row>
    <row r="45" spans="3:12" ht="21">
      <c r="C45" s="341" t="s">
        <v>141</v>
      </c>
      <c r="D45" s="352" t="s">
        <v>805</v>
      </c>
      <c r="E45" s="341" t="s">
        <v>74</v>
      </c>
      <c r="F45" s="341">
        <v>9</v>
      </c>
      <c r="G45" s="341" t="s">
        <v>806</v>
      </c>
      <c r="H45" s="348" t="s">
        <v>807</v>
      </c>
      <c r="I45" s="350">
        <v>716538</v>
      </c>
      <c r="J45" s="354">
        <f t="shared" si="0"/>
        <v>6448842</v>
      </c>
      <c r="K45" s="351">
        <v>719656</v>
      </c>
      <c r="L45" s="354">
        <f t="shared" si="1"/>
        <v>6476904</v>
      </c>
    </row>
    <row r="46" spans="3:12" ht="52.5">
      <c r="C46" s="341" t="s">
        <v>143</v>
      </c>
      <c r="D46" s="352" t="s">
        <v>808</v>
      </c>
      <c r="E46" s="341" t="s">
        <v>74</v>
      </c>
      <c r="F46" s="341">
        <v>16</v>
      </c>
      <c r="G46" s="341" t="s">
        <v>809</v>
      </c>
      <c r="H46" s="348" t="s">
        <v>810</v>
      </c>
      <c r="I46" s="350">
        <v>783347</v>
      </c>
      <c r="J46" s="354">
        <f t="shared" si="0"/>
        <v>12533552</v>
      </c>
      <c r="K46" s="351">
        <v>782584</v>
      </c>
      <c r="L46" s="354">
        <f t="shared" si="1"/>
        <v>12521344</v>
      </c>
    </row>
    <row r="47" spans="3:12" ht="31.5">
      <c r="C47" s="341" t="s">
        <v>145</v>
      </c>
      <c r="D47" s="352" t="s">
        <v>811</v>
      </c>
      <c r="E47" s="341" t="s">
        <v>74</v>
      </c>
      <c r="F47" s="341">
        <v>7</v>
      </c>
      <c r="G47" s="341" t="s">
        <v>812</v>
      </c>
      <c r="H47" s="348" t="s">
        <v>813</v>
      </c>
      <c r="I47" s="350">
        <v>731182</v>
      </c>
      <c r="J47" s="354">
        <f t="shared" si="0"/>
        <v>5118274</v>
      </c>
      <c r="K47" s="351">
        <v>734363</v>
      </c>
      <c r="L47" s="354">
        <f t="shared" si="1"/>
        <v>5140541</v>
      </c>
    </row>
    <row r="48" spans="3:12" ht="21">
      <c r="C48" s="341" t="s">
        <v>147</v>
      </c>
      <c r="D48" s="352" t="s">
        <v>814</v>
      </c>
      <c r="E48" s="341" t="s">
        <v>613</v>
      </c>
      <c r="F48" s="341">
        <v>3</v>
      </c>
      <c r="G48" s="341" t="s">
        <v>815</v>
      </c>
      <c r="H48" s="348" t="s">
        <v>816</v>
      </c>
      <c r="I48" s="350">
        <v>46758</v>
      </c>
      <c r="J48" s="354">
        <f t="shared" si="0"/>
        <v>140274</v>
      </c>
      <c r="K48" s="351">
        <v>47126</v>
      </c>
      <c r="L48" s="354">
        <f t="shared" si="1"/>
        <v>141378</v>
      </c>
    </row>
    <row r="49" spans="3:12">
      <c r="C49" s="346">
        <v>2.5</v>
      </c>
      <c r="D49" s="347" t="s">
        <v>817</v>
      </c>
      <c r="E49" s="346"/>
      <c r="F49" s="341"/>
      <c r="G49" s="341"/>
      <c r="H49" s="348"/>
      <c r="I49" s="350"/>
      <c r="J49" s="354">
        <f t="shared" si="0"/>
        <v>0</v>
      </c>
      <c r="K49" s="351"/>
      <c r="L49" s="354">
        <f t="shared" si="1"/>
        <v>0</v>
      </c>
    </row>
    <row r="50" spans="3:12" ht="52.5">
      <c r="C50" s="341" t="s">
        <v>818</v>
      </c>
      <c r="D50" s="352" t="s">
        <v>561</v>
      </c>
      <c r="E50" s="341" t="s">
        <v>570</v>
      </c>
      <c r="F50" s="353">
        <v>8500</v>
      </c>
      <c r="G50" s="341" t="s">
        <v>819</v>
      </c>
      <c r="H50" s="348" t="s">
        <v>820</v>
      </c>
      <c r="I50" s="350">
        <v>3259</v>
      </c>
      <c r="J50" s="354">
        <f t="shared" si="0"/>
        <v>27701500</v>
      </c>
      <c r="K50" s="351">
        <v>3273</v>
      </c>
      <c r="L50" s="354">
        <f t="shared" si="1"/>
        <v>27820500</v>
      </c>
    </row>
    <row r="51" spans="3:12" ht="42">
      <c r="C51" s="341" t="s">
        <v>821</v>
      </c>
      <c r="D51" s="352" t="s">
        <v>139</v>
      </c>
      <c r="E51" s="341" t="s">
        <v>570</v>
      </c>
      <c r="F51" s="353">
        <v>174234</v>
      </c>
      <c r="G51" s="341" t="s">
        <v>822</v>
      </c>
      <c r="H51" s="348" t="s">
        <v>823</v>
      </c>
      <c r="I51" s="350">
        <v>3366</v>
      </c>
      <c r="J51" s="354">
        <f t="shared" si="0"/>
        <v>586471644</v>
      </c>
      <c r="K51" s="351">
        <v>3381</v>
      </c>
      <c r="L51" s="354">
        <f t="shared" si="1"/>
        <v>589085154</v>
      </c>
    </row>
    <row r="52" spans="3:12" ht="31.5">
      <c r="C52" s="341" t="s">
        <v>824</v>
      </c>
      <c r="D52" s="352" t="s">
        <v>825</v>
      </c>
      <c r="E52" s="341" t="s">
        <v>614</v>
      </c>
      <c r="F52" s="341">
        <v>70</v>
      </c>
      <c r="G52" s="341" t="s">
        <v>826</v>
      </c>
      <c r="H52" s="348" t="s">
        <v>827</v>
      </c>
      <c r="I52" s="350">
        <v>6693</v>
      </c>
      <c r="J52" s="354">
        <f t="shared" si="0"/>
        <v>468510</v>
      </c>
      <c r="K52" s="351">
        <v>6700</v>
      </c>
      <c r="L52" s="354">
        <f t="shared" si="1"/>
        <v>469000</v>
      </c>
    </row>
    <row r="53" spans="3:12">
      <c r="C53" s="346"/>
      <c r="D53" s="347" t="s">
        <v>828</v>
      </c>
      <c r="E53" s="346"/>
      <c r="F53" s="341"/>
      <c r="G53" s="341"/>
      <c r="H53" s="347" t="s">
        <v>829</v>
      </c>
      <c r="I53" s="350"/>
      <c r="J53" s="355">
        <f>SUM(J26:J52)</f>
        <v>1546488703</v>
      </c>
      <c r="K53" s="351"/>
      <c r="L53" s="355">
        <f>SUM(L24:L52)</f>
        <v>1553210949</v>
      </c>
    </row>
    <row r="54" spans="3:12">
      <c r="C54" s="346">
        <v>3</v>
      </c>
      <c r="D54" s="347" t="s">
        <v>152</v>
      </c>
      <c r="E54" s="346"/>
      <c r="F54" s="341"/>
      <c r="G54" s="341"/>
      <c r="H54" s="347"/>
      <c r="I54" s="350"/>
      <c r="J54" s="354">
        <f t="shared" si="0"/>
        <v>0</v>
      </c>
      <c r="K54" s="351"/>
      <c r="L54" s="354">
        <f t="shared" si="1"/>
        <v>0</v>
      </c>
    </row>
    <row r="55" spans="3:12" ht="63">
      <c r="C55" s="341">
        <v>3.01</v>
      </c>
      <c r="D55" s="352" t="s">
        <v>830</v>
      </c>
      <c r="E55" s="341" t="s">
        <v>72</v>
      </c>
      <c r="F55" s="353">
        <v>1120</v>
      </c>
      <c r="G55" s="341" t="s">
        <v>831</v>
      </c>
      <c r="H55" s="348" t="s">
        <v>832</v>
      </c>
      <c r="I55" s="350">
        <v>43009</v>
      </c>
      <c r="J55" s="354">
        <f t="shared" si="0"/>
        <v>48170080</v>
      </c>
      <c r="K55" s="351">
        <v>43195</v>
      </c>
      <c r="L55" s="354">
        <f t="shared" si="1"/>
        <v>48378400</v>
      </c>
    </row>
    <row r="56" spans="3:12" ht="84">
      <c r="C56" s="341">
        <v>3.02</v>
      </c>
      <c r="D56" s="352" t="s">
        <v>833</v>
      </c>
      <c r="E56" s="341" t="s">
        <v>72</v>
      </c>
      <c r="F56" s="341">
        <v>610</v>
      </c>
      <c r="G56" s="341" t="s">
        <v>834</v>
      </c>
      <c r="H56" s="348" t="s">
        <v>835</v>
      </c>
      <c r="I56" s="350">
        <v>149658</v>
      </c>
      <c r="J56" s="354">
        <f t="shared" si="0"/>
        <v>91291380</v>
      </c>
      <c r="K56" s="351">
        <v>150348</v>
      </c>
      <c r="L56" s="354">
        <f t="shared" si="1"/>
        <v>91712280</v>
      </c>
    </row>
    <row r="57" spans="3:12" ht="84">
      <c r="C57" s="341">
        <v>3.03</v>
      </c>
      <c r="D57" s="352" t="s">
        <v>836</v>
      </c>
      <c r="E57" s="341" t="s">
        <v>72</v>
      </c>
      <c r="F57" s="341">
        <v>210</v>
      </c>
      <c r="G57" s="341" t="s">
        <v>837</v>
      </c>
      <c r="H57" s="348" t="s">
        <v>838</v>
      </c>
      <c r="I57" s="350">
        <v>106289</v>
      </c>
      <c r="J57" s="354">
        <f t="shared" si="0"/>
        <v>22320690</v>
      </c>
      <c r="K57" s="351">
        <v>106756</v>
      </c>
      <c r="L57" s="354">
        <f t="shared" si="1"/>
        <v>22418760</v>
      </c>
    </row>
    <row r="58" spans="3:12" ht="52.5">
      <c r="C58" s="341">
        <v>3.04</v>
      </c>
      <c r="D58" s="352" t="s">
        <v>839</v>
      </c>
      <c r="E58" s="341" t="s">
        <v>72</v>
      </c>
      <c r="F58" s="341">
        <v>820</v>
      </c>
      <c r="G58" s="341" t="s">
        <v>840</v>
      </c>
      <c r="H58" s="348" t="s">
        <v>841</v>
      </c>
      <c r="I58" s="350">
        <v>14108</v>
      </c>
      <c r="J58" s="354">
        <f t="shared" si="0"/>
        <v>11568560</v>
      </c>
      <c r="K58" s="351">
        <v>14172</v>
      </c>
      <c r="L58" s="354">
        <f t="shared" si="1"/>
        <v>11621040</v>
      </c>
    </row>
    <row r="59" spans="3:12">
      <c r="C59" s="346"/>
      <c r="D59" s="347" t="s">
        <v>154</v>
      </c>
      <c r="E59" s="346"/>
      <c r="F59" s="341"/>
      <c r="G59" s="341"/>
      <c r="H59" s="347" t="s">
        <v>842</v>
      </c>
      <c r="I59" s="350"/>
      <c r="J59" s="355">
        <f>SUM(J54:J58)</f>
        <v>173350710</v>
      </c>
      <c r="K59" s="351"/>
      <c r="L59" s="355">
        <f>SUM(L54:L58)</f>
        <v>174130480</v>
      </c>
    </row>
    <row r="60" spans="3:12">
      <c r="C60" s="346">
        <v>4</v>
      </c>
      <c r="D60" s="347" t="s">
        <v>155</v>
      </c>
      <c r="E60" s="347"/>
      <c r="F60" s="341"/>
      <c r="G60" s="347"/>
      <c r="H60" s="341"/>
      <c r="I60" s="350"/>
      <c r="J60" s="354">
        <f t="shared" si="0"/>
        <v>0</v>
      </c>
      <c r="K60" s="351"/>
      <c r="L60" s="354">
        <f t="shared" si="1"/>
        <v>0</v>
      </c>
    </row>
    <row r="61" spans="3:12">
      <c r="C61" s="346">
        <v>4.0999999999999996</v>
      </c>
      <c r="D61" s="347" t="s">
        <v>157</v>
      </c>
      <c r="E61" s="341"/>
      <c r="F61" s="341"/>
      <c r="G61" s="341"/>
      <c r="H61" s="341"/>
      <c r="I61" s="350"/>
      <c r="J61" s="354">
        <f t="shared" si="0"/>
        <v>0</v>
      </c>
      <c r="K61" s="351"/>
      <c r="L61" s="354">
        <f t="shared" si="1"/>
        <v>0</v>
      </c>
    </row>
    <row r="62" spans="3:12" ht="63">
      <c r="C62" s="341" t="s">
        <v>156</v>
      </c>
      <c r="D62" s="352" t="s">
        <v>843</v>
      </c>
      <c r="E62" s="341" t="s">
        <v>614</v>
      </c>
      <c r="F62" s="341">
        <v>24</v>
      </c>
      <c r="G62" s="341" t="s">
        <v>844</v>
      </c>
      <c r="H62" s="341" t="s">
        <v>845</v>
      </c>
      <c r="I62" s="350">
        <v>28844</v>
      </c>
      <c r="J62" s="354">
        <f t="shared" si="0"/>
        <v>692256</v>
      </c>
      <c r="K62" s="351">
        <v>28956</v>
      </c>
      <c r="L62" s="354">
        <f t="shared" si="1"/>
        <v>694944</v>
      </c>
    </row>
    <row r="63" spans="3:12" ht="42">
      <c r="C63" s="341" t="s">
        <v>158</v>
      </c>
      <c r="D63" s="352" t="s">
        <v>846</v>
      </c>
      <c r="E63" s="341" t="s">
        <v>614</v>
      </c>
      <c r="F63" s="341">
        <v>3</v>
      </c>
      <c r="G63" s="341" t="s">
        <v>847</v>
      </c>
      <c r="H63" s="341" t="s">
        <v>848</v>
      </c>
      <c r="I63" s="350">
        <v>29755</v>
      </c>
      <c r="J63" s="354">
        <f t="shared" si="0"/>
        <v>89265</v>
      </c>
      <c r="K63" s="351">
        <v>29871</v>
      </c>
      <c r="L63" s="354">
        <f t="shared" si="1"/>
        <v>89613</v>
      </c>
    </row>
    <row r="64" spans="3:12" ht="42">
      <c r="C64" s="341" t="s">
        <v>160</v>
      </c>
      <c r="D64" s="352" t="s">
        <v>849</v>
      </c>
      <c r="E64" s="341" t="s">
        <v>614</v>
      </c>
      <c r="F64" s="341">
        <v>1</v>
      </c>
      <c r="G64" s="341" t="s">
        <v>850</v>
      </c>
      <c r="H64" s="341" t="s">
        <v>851</v>
      </c>
      <c r="I64" s="350">
        <v>30601</v>
      </c>
      <c r="J64" s="354">
        <f t="shared" si="0"/>
        <v>30601</v>
      </c>
      <c r="K64" s="351">
        <v>30720</v>
      </c>
      <c r="L64" s="354">
        <f t="shared" si="1"/>
        <v>30720</v>
      </c>
    </row>
    <row r="65" spans="3:12" ht="42">
      <c r="C65" s="341" t="s">
        <v>163</v>
      </c>
      <c r="D65" s="352" t="s">
        <v>852</v>
      </c>
      <c r="E65" s="341" t="s">
        <v>614</v>
      </c>
      <c r="F65" s="341">
        <v>1</v>
      </c>
      <c r="G65" s="341" t="s">
        <v>853</v>
      </c>
      <c r="H65" s="341" t="s">
        <v>854</v>
      </c>
      <c r="I65" s="350">
        <v>33295</v>
      </c>
      <c r="J65" s="354">
        <f t="shared" si="0"/>
        <v>33295</v>
      </c>
      <c r="K65" s="351">
        <v>33426</v>
      </c>
      <c r="L65" s="354">
        <f t="shared" si="1"/>
        <v>33426</v>
      </c>
    </row>
    <row r="66" spans="3:12" ht="42">
      <c r="C66" s="341" t="s">
        <v>165</v>
      </c>
      <c r="D66" s="352" t="s">
        <v>855</v>
      </c>
      <c r="E66" s="341" t="s">
        <v>613</v>
      </c>
      <c r="F66" s="341">
        <v>54</v>
      </c>
      <c r="G66" s="341" t="s">
        <v>856</v>
      </c>
      <c r="H66" s="341" t="s">
        <v>857</v>
      </c>
      <c r="I66" s="350">
        <v>8870</v>
      </c>
      <c r="J66" s="354">
        <f t="shared" si="0"/>
        <v>478980</v>
      </c>
      <c r="K66" s="351">
        <v>8909</v>
      </c>
      <c r="L66" s="354">
        <f t="shared" si="1"/>
        <v>481086</v>
      </c>
    </row>
    <row r="67" spans="3:12" ht="42">
      <c r="C67" s="341" t="s">
        <v>167</v>
      </c>
      <c r="D67" s="352" t="s">
        <v>858</v>
      </c>
      <c r="E67" s="341" t="s">
        <v>613</v>
      </c>
      <c r="F67" s="341">
        <v>42</v>
      </c>
      <c r="G67" s="341" t="s">
        <v>859</v>
      </c>
      <c r="H67" s="341" t="s">
        <v>860</v>
      </c>
      <c r="I67" s="350">
        <v>11579</v>
      </c>
      <c r="J67" s="354">
        <f t="shared" si="0"/>
        <v>486318</v>
      </c>
      <c r="K67" s="351">
        <v>11628</v>
      </c>
      <c r="L67" s="354">
        <f t="shared" si="1"/>
        <v>488376</v>
      </c>
    </row>
    <row r="68" spans="3:12" ht="42">
      <c r="C68" s="341" t="s">
        <v>169</v>
      </c>
      <c r="D68" s="352" t="s">
        <v>861</v>
      </c>
      <c r="E68" s="341" t="s">
        <v>613</v>
      </c>
      <c r="F68" s="341">
        <v>60</v>
      </c>
      <c r="G68" s="341" t="s">
        <v>862</v>
      </c>
      <c r="H68" s="341" t="s">
        <v>863</v>
      </c>
      <c r="I68" s="350">
        <v>13405</v>
      </c>
      <c r="J68" s="354">
        <f t="shared" si="0"/>
        <v>804300</v>
      </c>
      <c r="K68" s="351">
        <v>13529</v>
      </c>
      <c r="L68" s="354">
        <f t="shared" si="1"/>
        <v>811740</v>
      </c>
    </row>
    <row r="69" spans="3:12" ht="42">
      <c r="C69" s="341" t="s">
        <v>171</v>
      </c>
      <c r="D69" s="352" t="s">
        <v>864</v>
      </c>
      <c r="E69" s="341" t="s">
        <v>613</v>
      </c>
      <c r="F69" s="341">
        <v>8</v>
      </c>
      <c r="G69" s="341" t="s">
        <v>865</v>
      </c>
      <c r="H69" s="341" t="s">
        <v>866</v>
      </c>
      <c r="I69" s="350">
        <v>16964</v>
      </c>
      <c r="J69" s="354">
        <f t="shared" si="0"/>
        <v>135712</v>
      </c>
      <c r="K69" s="351">
        <v>17032</v>
      </c>
      <c r="L69" s="354">
        <f t="shared" si="1"/>
        <v>136256</v>
      </c>
    </row>
    <row r="70" spans="3:12" ht="52.5">
      <c r="C70" s="341" t="s">
        <v>173</v>
      </c>
      <c r="D70" s="352" t="s">
        <v>867</v>
      </c>
      <c r="E70" s="341" t="s">
        <v>613</v>
      </c>
      <c r="F70" s="341">
        <v>116</v>
      </c>
      <c r="G70" s="341" t="s">
        <v>868</v>
      </c>
      <c r="H70" s="341" t="s">
        <v>869</v>
      </c>
      <c r="I70" s="350">
        <v>18050</v>
      </c>
      <c r="J70" s="354">
        <f t="shared" si="0"/>
        <v>2093800</v>
      </c>
      <c r="K70" s="351">
        <v>18122</v>
      </c>
      <c r="L70" s="354">
        <f t="shared" si="1"/>
        <v>2102152</v>
      </c>
    </row>
    <row r="71" spans="3:12" ht="42">
      <c r="C71" s="341" t="s">
        <v>175</v>
      </c>
      <c r="D71" s="352" t="s">
        <v>870</v>
      </c>
      <c r="E71" s="341" t="s">
        <v>613</v>
      </c>
      <c r="F71" s="341">
        <v>12</v>
      </c>
      <c r="G71" s="341" t="s">
        <v>871</v>
      </c>
      <c r="H71" s="341" t="s">
        <v>872</v>
      </c>
      <c r="I71" s="350">
        <v>11764</v>
      </c>
      <c r="J71" s="354">
        <f t="shared" si="0"/>
        <v>141168</v>
      </c>
      <c r="K71" s="351">
        <v>11812</v>
      </c>
      <c r="L71" s="354">
        <f t="shared" si="1"/>
        <v>141744</v>
      </c>
    </row>
    <row r="72" spans="3:12" ht="42">
      <c r="C72" s="341" t="s">
        <v>177</v>
      </c>
      <c r="D72" s="352" t="s">
        <v>873</v>
      </c>
      <c r="E72" s="341" t="s">
        <v>613</v>
      </c>
      <c r="F72" s="341">
        <v>12</v>
      </c>
      <c r="G72" s="341" t="s">
        <v>874</v>
      </c>
      <c r="H72" s="341" t="s">
        <v>875</v>
      </c>
      <c r="I72" s="350">
        <v>14144</v>
      </c>
      <c r="J72" s="354">
        <f t="shared" ref="J72:J135" si="2">+ROUND(I72*F72,0)</f>
        <v>169728</v>
      </c>
      <c r="K72" s="351">
        <v>14229</v>
      </c>
      <c r="L72" s="354">
        <f t="shared" ref="L72:L135" si="3">+ROUND(F72*K72,0)</f>
        <v>170748</v>
      </c>
    </row>
    <row r="73" spans="3:12" ht="31.5">
      <c r="C73" s="341" t="s">
        <v>179</v>
      </c>
      <c r="D73" s="352" t="s">
        <v>876</v>
      </c>
      <c r="E73" s="341" t="s">
        <v>613</v>
      </c>
      <c r="F73" s="341">
        <v>6</v>
      </c>
      <c r="G73" s="341" t="s">
        <v>877</v>
      </c>
      <c r="H73" s="341" t="s">
        <v>878</v>
      </c>
      <c r="I73" s="350">
        <v>16961</v>
      </c>
      <c r="J73" s="354">
        <f t="shared" si="2"/>
        <v>101766</v>
      </c>
      <c r="K73" s="351">
        <v>17030</v>
      </c>
      <c r="L73" s="354">
        <f t="shared" si="3"/>
        <v>102180</v>
      </c>
    </row>
    <row r="74" spans="3:12" ht="42">
      <c r="C74" s="341" t="s">
        <v>181</v>
      </c>
      <c r="D74" s="352" t="s">
        <v>879</v>
      </c>
      <c r="E74" s="341" t="s">
        <v>614</v>
      </c>
      <c r="F74" s="341">
        <v>3</v>
      </c>
      <c r="G74" s="341" t="s">
        <v>880</v>
      </c>
      <c r="H74" s="341" t="s">
        <v>881</v>
      </c>
      <c r="I74" s="350">
        <v>39387</v>
      </c>
      <c r="J74" s="354">
        <f t="shared" si="2"/>
        <v>118161</v>
      </c>
      <c r="K74" s="351">
        <v>39546</v>
      </c>
      <c r="L74" s="354">
        <f t="shared" si="3"/>
        <v>118638</v>
      </c>
    </row>
    <row r="75" spans="3:12" ht="31.5">
      <c r="C75" s="341" t="s">
        <v>183</v>
      </c>
      <c r="D75" s="352" t="s">
        <v>882</v>
      </c>
      <c r="E75" s="341" t="s">
        <v>614</v>
      </c>
      <c r="F75" s="341">
        <v>1</v>
      </c>
      <c r="G75" s="341" t="s">
        <v>883</v>
      </c>
      <c r="H75" s="341" t="s">
        <v>884</v>
      </c>
      <c r="I75" s="350">
        <v>34043</v>
      </c>
      <c r="J75" s="354">
        <f t="shared" si="2"/>
        <v>34043</v>
      </c>
      <c r="K75" s="351">
        <v>34179</v>
      </c>
      <c r="L75" s="354">
        <f t="shared" si="3"/>
        <v>34179</v>
      </c>
    </row>
    <row r="76" spans="3:12" ht="31.5">
      <c r="C76" s="341" t="s">
        <v>185</v>
      </c>
      <c r="D76" s="352" t="s">
        <v>885</v>
      </c>
      <c r="E76" s="341" t="s">
        <v>614</v>
      </c>
      <c r="F76" s="341">
        <v>1</v>
      </c>
      <c r="G76" s="341" t="s">
        <v>886</v>
      </c>
      <c r="H76" s="341" t="s">
        <v>887</v>
      </c>
      <c r="I76" s="350">
        <v>45182</v>
      </c>
      <c r="J76" s="354">
        <f t="shared" si="2"/>
        <v>45182</v>
      </c>
      <c r="K76" s="351">
        <v>45367</v>
      </c>
      <c r="L76" s="354">
        <f t="shared" si="3"/>
        <v>45367</v>
      </c>
    </row>
    <row r="77" spans="3:12" ht="42">
      <c r="C77" s="341" t="s">
        <v>187</v>
      </c>
      <c r="D77" s="352" t="s">
        <v>888</v>
      </c>
      <c r="E77" s="341" t="s">
        <v>613</v>
      </c>
      <c r="F77" s="341">
        <v>10</v>
      </c>
      <c r="G77" s="341" t="s">
        <v>889</v>
      </c>
      <c r="H77" s="341" t="s">
        <v>890</v>
      </c>
      <c r="I77" s="350">
        <v>12819</v>
      </c>
      <c r="J77" s="354">
        <f t="shared" si="2"/>
        <v>128190</v>
      </c>
      <c r="K77" s="351">
        <v>12876</v>
      </c>
      <c r="L77" s="354">
        <f t="shared" si="3"/>
        <v>128760</v>
      </c>
    </row>
    <row r="78" spans="3:12" ht="42">
      <c r="C78" s="341" t="s">
        <v>189</v>
      </c>
      <c r="D78" s="352" t="s">
        <v>891</v>
      </c>
      <c r="E78" s="341" t="s">
        <v>613</v>
      </c>
      <c r="F78" s="341">
        <v>2</v>
      </c>
      <c r="G78" s="341" t="s">
        <v>892</v>
      </c>
      <c r="H78" s="341" t="s">
        <v>893</v>
      </c>
      <c r="I78" s="350">
        <v>17529</v>
      </c>
      <c r="J78" s="354">
        <f t="shared" si="2"/>
        <v>35058</v>
      </c>
      <c r="K78" s="351">
        <v>17604</v>
      </c>
      <c r="L78" s="354">
        <f t="shared" si="3"/>
        <v>35208</v>
      </c>
    </row>
    <row r="79" spans="3:12" ht="52.5">
      <c r="C79" s="341" t="s">
        <v>191</v>
      </c>
      <c r="D79" s="352" t="s">
        <v>894</v>
      </c>
      <c r="E79" s="341" t="s">
        <v>614</v>
      </c>
      <c r="F79" s="341">
        <v>4</v>
      </c>
      <c r="G79" s="341" t="s">
        <v>895</v>
      </c>
      <c r="H79" s="341" t="s">
        <v>896</v>
      </c>
      <c r="I79" s="350">
        <v>142727</v>
      </c>
      <c r="J79" s="354">
        <f t="shared" si="2"/>
        <v>570908</v>
      </c>
      <c r="K79" s="351">
        <v>143335</v>
      </c>
      <c r="L79" s="354">
        <f t="shared" si="3"/>
        <v>573340</v>
      </c>
    </row>
    <row r="80" spans="3:12" ht="52.5">
      <c r="C80" s="341" t="s">
        <v>193</v>
      </c>
      <c r="D80" s="352" t="s">
        <v>897</v>
      </c>
      <c r="E80" s="341" t="s">
        <v>614</v>
      </c>
      <c r="F80" s="341">
        <v>2</v>
      </c>
      <c r="G80" s="341" t="s">
        <v>898</v>
      </c>
      <c r="H80" s="341" t="s">
        <v>899</v>
      </c>
      <c r="I80" s="350">
        <v>173349</v>
      </c>
      <c r="J80" s="354">
        <f t="shared" si="2"/>
        <v>346698</v>
      </c>
      <c r="K80" s="351">
        <v>174091</v>
      </c>
      <c r="L80" s="354">
        <f t="shared" si="3"/>
        <v>348182</v>
      </c>
    </row>
    <row r="81" spans="3:12" ht="52.5">
      <c r="C81" s="341" t="s">
        <v>195</v>
      </c>
      <c r="D81" s="352" t="s">
        <v>900</v>
      </c>
      <c r="E81" s="341" t="s">
        <v>614</v>
      </c>
      <c r="F81" s="341">
        <v>5</v>
      </c>
      <c r="G81" s="341" t="s">
        <v>901</v>
      </c>
      <c r="H81" s="341" t="s">
        <v>902</v>
      </c>
      <c r="I81" s="350">
        <v>85799</v>
      </c>
      <c r="J81" s="354">
        <f t="shared" si="2"/>
        <v>428995</v>
      </c>
      <c r="K81" s="351">
        <v>86170</v>
      </c>
      <c r="L81" s="354">
        <f t="shared" si="3"/>
        <v>430850</v>
      </c>
    </row>
    <row r="82" spans="3:12" ht="52.5">
      <c r="C82" s="341" t="s">
        <v>197</v>
      </c>
      <c r="D82" s="352" t="s">
        <v>903</v>
      </c>
      <c r="E82" s="341" t="s">
        <v>614</v>
      </c>
      <c r="F82" s="341">
        <v>5</v>
      </c>
      <c r="G82" s="341" t="s">
        <v>904</v>
      </c>
      <c r="H82" s="341" t="s">
        <v>905</v>
      </c>
      <c r="I82" s="350">
        <v>116023</v>
      </c>
      <c r="J82" s="354">
        <f t="shared" si="2"/>
        <v>580115</v>
      </c>
      <c r="K82" s="351">
        <v>116524</v>
      </c>
      <c r="L82" s="354">
        <f t="shared" si="3"/>
        <v>582620</v>
      </c>
    </row>
    <row r="83" spans="3:12" ht="52.5">
      <c r="C83" s="341" t="s">
        <v>615</v>
      </c>
      <c r="D83" s="352" t="s">
        <v>906</v>
      </c>
      <c r="E83" s="341" t="s">
        <v>614</v>
      </c>
      <c r="F83" s="341">
        <v>7</v>
      </c>
      <c r="G83" s="341" t="s">
        <v>907</v>
      </c>
      <c r="H83" s="341" t="s">
        <v>908</v>
      </c>
      <c r="I83" s="350">
        <v>158994</v>
      </c>
      <c r="J83" s="354">
        <f t="shared" si="2"/>
        <v>1112958</v>
      </c>
      <c r="K83" s="351">
        <v>159688</v>
      </c>
      <c r="L83" s="354">
        <f t="shared" si="3"/>
        <v>1117816</v>
      </c>
    </row>
    <row r="84" spans="3:12" ht="42">
      <c r="C84" s="341" t="s">
        <v>616</v>
      </c>
      <c r="D84" s="352" t="s">
        <v>909</v>
      </c>
      <c r="E84" s="341" t="s">
        <v>614</v>
      </c>
      <c r="F84" s="341">
        <v>1</v>
      </c>
      <c r="G84" s="341" t="s">
        <v>910</v>
      </c>
      <c r="H84" s="341" t="s">
        <v>911</v>
      </c>
      <c r="I84" s="350">
        <v>77345</v>
      </c>
      <c r="J84" s="354">
        <f t="shared" si="2"/>
        <v>77345</v>
      </c>
      <c r="K84" s="351">
        <v>77679</v>
      </c>
      <c r="L84" s="354">
        <f t="shared" si="3"/>
        <v>77679</v>
      </c>
    </row>
    <row r="85" spans="3:12" ht="42">
      <c r="C85" s="341" t="s">
        <v>617</v>
      </c>
      <c r="D85" s="352" t="s">
        <v>912</v>
      </c>
      <c r="E85" s="341" t="s">
        <v>614</v>
      </c>
      <c r="F85" s="341">
        <v>3</v>
      </c>
      <c r="G85" s="341" t="s">
        <v>913</v>
      </c>
      <c r="H85" s="341" t="s">
        <v>914</v>
      </c>
      <c r="I85" s="350">
        <v>156469</v>
      </c>
      <c r="J85" s="354">
        <f t="shared" si="2"/>
        <v>469407</v>
      </c>
      <c r="K85" s="351">
        <v>157148</v>
      </c>
      <c r="L85" s="354">
        <f t="shared" si="3"/>
        <v>471444</v>
      </c>
    </row>
    <row r="86" spans="3:12" ht="31.5">
      <c r="C86" s="341" t="s">
        <v>618</v>
      </c>
      <c r="D86" s="352" t="s">
        <v>915</v>
      </c>
      <c r="E86" s="341" t="s">
        <v>614</v>
      </c>
      <c r="F86" s="341">
        <v>1</v>
      </c>
      <c r="G86" s="341" t="s">
        <v>916</v>
      </c>
      <c r="H86" s="341" t="s">
        <v>917</v>
      </c>
      <c r="I86" s="350">
        <v>287471</v>
      </c>
      <c r="J86" s="354">
        <f t="shared" si="2"/>
        <v>287471</v>
      </c>
      <c r="K86" s="351">
        <v>288707</v>
      </c>
      <c r="L86" s="354">
        <f t="shared" si="3"/>
        <v>288707</v>
      </c>
    </row>
    <row r="87" spans="3:12" ht="42">
      <c r="C87" s="341" t="s">
        <v>619</v>
      </c>
      <c r="D87" s="352" t="s">
        <v>918</v>
      </c>
      <c r="E87" s="341" t="s">
        <v>614</v>
      </c>
      <c r="F87" s="341">
        <v>2</v>
      </c>
      <c r="G87" s="341" t="s">
        <v>919</v>
      </c>
      <c r="H87" s="341" t="s">
        <v>920</v>
      </c>
      <c r="I87" s="350">
        <v>112714</v>
      </c>
      <c r="J87" s="354">
        <f t="shared" si="2"/>
        <v>225428</v>
      </c>
      <c r="K87" s="351">
        <v>113185</v>
      </c>
      <c r="L87" s="354">
        <f t="shared" si="3"/>
        <v>226370</v>
      </c>
    </row>
    <row r="88" spans="3:12" ht="21">
      <c r="C88" s="341" t="s">
        <v>620</v>
      </c>
      <c r="D88" s="352" t="s">
        <v>921</v>
      </c>
      <c r="E88" s="341" t="s">
        <v>614</v>
      </c>
      <c r="F88" s="341">
        <v>1</v>
      </c>
      <c r="G88" s="341" t="s">
        <v>922</v>
      </c>
      <c r="H88" s="341" t="s">
        <v>923</v>
      </c>
      <c r="I88" s="350">
        <v>195451</v>
      </c>
      <c r="J88" s="354">
        <f t="shared" si="2"/>
        <v>195451</v>
      </c>
      <c r="K88" s="351">
        <v>196293</v>
      </c>
      <c r="L88" s="354">
        <f t="shared" si="3"/>
        <v>196293</v>
      </c>
    </row>
    <row r="89" spans="3:12" ht="52.5">
      <c r="C89" s="341" t="s">
        <v>621</v>
      </c>
      <c r="D89" s="352" t="s">
        <v>924</v>
      </c>
      <c r="E89" s="341" t="s">
        <v>614</v>
      </c>
      <c r="F89" s="341">
        <v>2</v>
      </c>
      <c r="G89" s="341" t="s">
        <v>925</v>
      </c>
      <c r="H89" s="341" t="s">
        <v>926</v>
      </c>
      <c r="I89" s="350">
        <v>618273</v>
      </c>
      <c r="J89" s="354">
        <f t="shared" si="2"/>
        <v>1236546</v>
      </c>
      <c r="K89" s="351">
        <v>621010</v>
      </c>
      <c r="L89" s="354">
        <f t="shared" si="3"/>
        <v>1242020</v>
      </c>
    </row>
    <row r="90" spans="3:12" ht="52.5">
      <c r="C90" s="341" t="s">
        <v>622</v>
      </c>
      <c r="D90" s="352" t="s">
        <v>927</v>
      </c>
      <c r="E90" s="341" t="s">
        <v>614</v>
      </c>
      <c r="F90" s="341">
        <v>2</v>
      </c>
      <c r="G90" s="341" t="s">
        <v>928</v>
      </c>
      <c r="H90" s="341" t="s">
        <v>929</v>
      </c>
      <c r="I90" s="350">
        <v>902033</v>
      </c>
      <c r="J90" s="354">
        <f t="shared" si="2"/>
        <v>1804066</v>
      </c>
      <c r="K90" s="351">
        <v>906005</v>
      </c>
      <c r="L90" s="354">
        <f t="shared" si="3"/>
        <v>1812010</v>
      </c>
    </row>
    <row r="91" spans="3:12" ht="136.5">
      <c r="C91" s="341" t="s">
        <v>628</v>
      </c>
      <c r="D91" s="352" t="s">
        <v>930</v>
      </c>
      <c r="E91" s="341" t="s">
        <v>614</v>
      </c>
      <c r="F91" s="341">
        <v>1</v>
      </c>
      <c r="G91" s="341" t="s">
        <v>931</v>
      </c>
      <c r="H91" s="341" t="s">
        <v>932</v>
      </c>
      <c r="I91" s="350">
        <v>11004713</v>
      </c>
      <c r="J91" s="354">
        <f t="shared" si="2"/>
        <v>11004713</v>
      </c>
      <c r="K91" s="351">
        <v>11141538</v>
      </c>
      <c r="L91" s="354">
        <f t="shared" si="3"/>
        <v>11141538</v>
      </c>
    </row>
    <row r="92" spans="3:12">
      <c r="C92" s="346">
        <v>4.2</v>
      </c>
      <c r="D92" s="356" t="s">
        <v>200</v>
      </c>
      <c r="E92" s="341"/>
      <c r="F92" s="341"/>
      <c r="G92" s="341"/>
      <c r="H92" s="341"/>
      <c r="I92" s="350"/>
      <c r="J92" s="354">
        <f t="shared" si="2"/>
        <v>0</v>
      </c>
      <c r="K92" s="351"/>
      <c r="L92" s="354">
        <f t="shared" si="3"/>
        <v>0</v>
      </c>
    </row>
    <row r="93" spans="3:12" ht="42">
      <c r="C93" s="341" t="s">
        <v>199</v>
      </c>
      <c r="D93" s="352" t="s">
        <v>933</v>
      </c>
      <c r="E93" s="341" t="s">
        <v>614</v>
      </c>
      <c r="F93" s="341">
        <v>13</v>
      </c>
      <c r="G93" s="341" t="s">
        <v>934</v>
      </c>
      <c r="H93" s="341" t="s">
        <v>935</v>
      </c>
      <c r="I93" s="350">
        <v>47312</v>
      </c>
      <c r="J93" s="354">
        <f t="shared" si="2"/>
        <v>615056</v>
      </c>
      <c r="K93" s="351">
        <v>47504</v>
      </c>
      <c r="L93" s="354">
        <f t="shared" si="3"/>
        <v>617552</v>
      </c>
    </row>
    <row r="94" spans="3:12" ht="21">
      <c r="C94" s="341" t="s">
        <v>201</v>
      </c>
      <c r="D94" s="352" t="s">
        <v>936</v>
      </c>
      <c r="E94" s="341" t="s">
        <v>614</v>
      </c>
      <c r="F94" s="341">
        <v>15</v>
      </c>
      <c r="G94" s="341" t="s">
        <v>937</v>
      </c>
      <c r="H94" s="341" t="s">
        <v>938</v>
      </c>
      <c r="I94" s="350">
        <v>15350</v>
      </c>
      <c r="J94" s="354">
        <f t="shared" si="2"/>
        <v>230250</v>
      </c>
      <c r="K94" s="351">
        <v>15420</v>
      </c>
      <c r="L94" s="354">
        <f t="shared" si="3"/>
        <v>231300</v>
      </c>
    </row>
    <row r="95" spans="3:12" ht="42">
      <c r="C95" s="341" t="s">
        <v>204</v>
      </c>
      <c r="D95" s="352" t="s">
        <v>939</v>
      </c>
      <c r="E95" s="341" t="s">
        <v>614</v>
      </c>
      <c r="F95" s="341">
        <v>15</v>
      </c>
      <c r="G95" s="341" t="s">
        <v>940</v>
      </c>
      <c r="H95" s="341" t="s">
        <v>941</v>
      </c>
      <c r="I95" s="350">
        <v>61098</v>
      </c>
      <c r="J95" s="354">
        <f t="shared" si="2"/>
        <v>916470</v>
      </c>
      <c r="K95" s="351">
        <v>61350</v>
      </c>
      <c r="L95" s="354">
        <f t="shared" si="3"/>
        <v>920250</v>
      </c>
    </row>
    <row r="96" spans="3:12" ht="42">
      <c r="C96" s="341" t="s">
        <v>207</v>
      </c>
      <c r="D96" s="352" t="s">
        <v>942</v>
      </c>
      <c r="E96" s="341" t="s">
        <v>614</v>
      </c>
      <c r="F96" s="341">
        <v>7</v>
      </c>
      <c r="G96" s="341" t="s">
        <v>943</v>
      </c>
      <c r="H96" s="341" t="s">
        <v>944</v>
      </c>
      <c r="I96" s="350">
        <v>92646</v>
      </c>
      <c r="J96" s="354">
        <f t="shared" si="2"/>
        <v>648522</v>
      </c>
      <c r="K96" s="351">
        <v>93028</v>
      </c>
      <c r="L96" s="354">
        <f t="shared" si="3"/>
        <v>651196</v>
      </c>
    </row>
    <row r="97" spans="3:12" ht="42">
      <c r="C97" s="341" t="s">
        <v>206</v>
      </c>
      <c r="D97" s="352" t="s">
        <v>562</v>
      </c>
      <c r="E97" s="341" t="s">
        <v>613</v>
      </c>
      <c r="F97" s="341">
        <v>16</v>
      </c>
      <c r="G97" s="341" t="s">
        <v>629</v>
      </c>
      <c r="H97" s="341" t="s">
        <v>945</v>
      </c>
      <c r="I97" s="350">
        <v>21324</v>
      </c>
      <c r="J97" s="354">
        <f t="shared" si="2"/>
        <v>341184</v>
      </c>
      <c r="K97" s="351">
        <v>21291</v>
      </c>
      <c r="L97" s="354">
        <f t="shared" si="3"/>
        <v>340656</v>
      </c>
    </row>
    <row r="98" spans="3:12" ht="31.5">
      <c r="C98" s="341" t="s">
        <v>210</v>
      </c>
      <c r="D98" s="352" t="s">
        <v>563</v>
      </c>
      <c r="E98" s="341" t="s">
        <v>613</v>
      </c>
      <c r="F98" s="341">
        <v>68</v>
      </c>
      <c r="G98" s="341" t="s">
        <v>630</v>
      </c>
      <c r="H98" s="341" t="s">
        <v>946</v>
      </c>
      <c r="I98" s="350">
        <v>29246</v>
      </c>
      <c r="J98" s="354">
        <f t="shared" si="2"/>
        <v>1988728</v>
      </c>
      <c r="K98" s="351">
        <v>29535</v>
      </c>
      <c r="L98" s="354">
        <f t="shared" si="3"/>
        <v>2008380</v>
      </c>
    </row>
    <row r="99" spans="3:12" ht="42">
      <c r="C99" s="341" t="s">
        <v>213</v>
      </c>
      <c r="D99" s="352" t="s">
        <v>564</v>
      </c>
      <c r="E99" s="341" t="s">
        <v>613</v>
      </c>
      <c r="F99" s="341">
        <v>26</v>
      </c>
      <c r="G99" s="341" t="s">
        <v>631</v>
      </c>
      <c r="H99" s="341" t="s">
        <v>947</v>
      </c>
      <c r="I99" s="350">
        <v>39488</v>
      </c>
      <c r="J99" s="354">
        <f t="shared" si="2"/>
        <v>1026688</v>
      </c>
      <c r="K99" s="351">
        <v>39872</v>
      </c>
      <c r="L99" s="354">
        <f t="shared" si="3"/>
        <v>1036672</v>
      </c>
    </row>
    <row r="100" spans="3:12" ht="63">
      <c r="C100" s="341" t="s">
        <v>212</v>
      </c>
      <c r="D100" s="352" t="s">
        <v>565</v>
      </c>
      <c r="E100" s="341" t="s">
        <v>613</v>
      </c>
      <c r="F100" s="341">
        <v>4</v>
      </c>
      <c r="G100" s="341" t="s">
        <v>632</v>
      </c>
      <c r="H100" s="341" t="s">
        <v>948</v>
      </c>
      <c r="I100" s="350">
        <v>27192</v>
      </c>
      <c r="J100" s="354">
        <f t="shared" si="2"/>
        <v>108768</v>
      </c>
      <c r="K100" s="351">
        <v>27303</v>
      </c>
      <c r="L100" s="354">
        <f t="shared" si="3"/>
        <v>109212</v>
      </c>
    </row>
    <row r="101" spans="3:12" ht="63">
      <c r="C101" s="341" t="s">
        <v>216</v>
      </c>
      <c r="D101" s="352" t="s">
        <v>566</v>
      </c>
      <c r="E101" s="341" t="s">
        <v>613</v>
      </c>
      <c r="F101" s="341">
        <v>10</v>
      </c>
      <c r="G101" s="341" t="s">
        <v>633</v>
      </c>
      <c r="H101" s="341" t="s">
        <v>949</v>
      </c>
      <c r="I101" s="350">
        <v>34534</v>
      </c>
      <c r="J101" s="354">
        <f t="shared" si="2"/>
        <v>345340</v>
      </c>
      <c r="K101" s="351">
        <v>34667</v>
      </c>
      <c r="L101" s="354">
        <f t="shared" si="3"/>
        <v>346670</v>
      </c>
    </row>
    <row r="102" spans="3:12" ht="63">
      <c r="C102" s="341" t="s">
        <v>218</v>
      </c>
      <c r="D102" s="352" t="s">
        <v>567</v>
      </c>
      <c r="E102" s="341" t="s">
        <v>613</v>
      </c>
      <c r="F102" s="341">
        <v>28</v>
      </c>
      <c r="G102" s="341" t="s">
        <v>634</v>
      </c>
      <c r="H102" s="341" t="s">
        <v>950</v>
      </c>
      <c r="I102" s="350">
        <v>45058</v>
      </c>
      <c r="J102" s="354">
        <f t="shared" si="2"/>
        <v>1261624</v>
      </c>
      <c r="K102" s="351">
        <v>45236</v>
      </c>
      <c r="L102" s="354">
        <f t="shared" si="3"/>
        <v>1266608</v>
      </c>
    </row>
    <row r="103" spans="3:12" ht="42">
      <c r="C103" s="341" t="s">
        <v>220</v>
      </c>
      <c r="D103" s="352" t="s">
        <v>951</v>
      </c>
      <c r="E103" s="341" t="s">
        <v>613</v>
      </c>
      <c r="F103" s="341">
        <v>12</v>
      </c>
      <c r="G103" s="341" t="s">
        <v>635</v>
      </c>
      <c r="H103" s="341" t="s">
        <v>952</v>
      </c>
      <c r="I103" s="350">
        <v>44413</v>
      </c>
      <c r="J103" s="354">
        <f t="shared" si="2"/>
        <v>532956</v>
      </c>
      <c r="K103" s="351">
        <v>44937</v>
      </c>
      <c r="L103" s="354">
        <f t="shared" si="3"/>
        <v>539244</v>
      </c>
    </row>
    <row r="104" spans="3:12" ht="42">
      <c r="C104" s="341" t="s">
        <v>222</v>
      </c>
      <c r="D104" s="352" t="s">
        <v>636</v>
      </c>
      <c r="E104" s="341" t="s">
        <v>613</v>
      </c>
      <c r="F104" s="341">
        <v>12</v>
      </c>
      <c r="G104" s="341" t="s">
        <v>637</v>
      </c>
      <c r="H104" s="341" t="s">
        <v>953</v>
      </c>
      <c r="I104" s="350">
        <v>56293</v>
      </c>
      <c r="J104" s="354">
        <f t="shared" si="2"/>
        <v>675516</v>
      </c>
      <c r="K104" s="351">
        <v>56898</v>
      </c>
      <c r="L104" s="354">
        <f t="shared" si="3"/>
        <v>682776</v>
      </c>
    </row>
    <row r="105" spans="3:12" ht="84">
      <c r="C105" s="341" t="s">
        <v>224</v>
      </c>
      <c r="D105" s="352" t="s">
        <v>954</v>
      </c>
      <c r="E105" s="341" t="s">
        <v>613</v>
      </c>
      <c r="F105" s="341">
        <v>28</v>
      </c>
      <c r="G105" s="341" t="s">
        <v>955</v>
      </c>
      <c r="H105" s="341" t="s">
        <v>956</v>
      </c>
      <c r="I105" s="350">
        <v>46854</v>
      </c>
      <c r="J105" s="354">
        <f t="shared" si="2"/>
        <v>1311912</v>
      </c>
      <c r="K105" s="351">
        <v>47070</v>
      </c>
      <c r="L105" s="354">
        <f t="shared" si="3"/>
        <v>1317960</v>
      </c>
    </row>
    <row r="106" spans="3:12" ht="31.5">
      <c r="C106" s="341" t="s">
        <v>226</v>
      </c>
      <c r="D106" s="352" t="s">
        <v>957</v>
      </c>
      <c r="E106" s="341" t="s">
        <v>613</v>
      </c>
      <c r="F106" s="341">
        <v>26</v>
      </c>
      <c r="G106" s="341" t="s">
        <v>958</v>
      </c>
      <c r="H106" s="341" t="s">
        <v>959</v>
      </c>
      <c r="I106" s="350">
        <v>17837</v>
      </c>
      <c r="J106" s="354">
        <f t="shared" si="2"/>
        <v>463762</v>
      </c>
      <c r="K106" s="351">
        <v>17965</v>
      </c>
      <c r="L106" s="354">
        <f t="shared" si="3"/>
        <v>467090</v>
      </c>
    </row>
    <row r="107" spans="3:12" ht="31.5">
      <c r="C107" s="341" t="s">
        <v>228</v>
      </c>
      <c r="D107" s="352" t="s">
        <v>960</v>
      </c>
      <c r="E107" s="341" t="s">
        <v>613</v>
      </c>
      <c r="F107" s="341">
        <v>14</v>
      </c>
      <c r="G107" s="341" t="s">
        <v>961</v>
      </c>
      <c r="H107" s="341" t="s">
        <v>962</v>
      </c>
      <c r="I107" s="350">
        <v>22041</v>
      </c>
      <c r="J107" s="354">
        <f t="shared" si="2"/>
        <v>308574</v>
      </c>
      <c r="K107" s="351">
        <v>22303</v>
      </c>
      <c r="L107" s="354">
        <f t="shared" si="3"/>
        <v>312242</v>
      </c>
    </row>
    <row r="108" spans="3:12" ht="31.5">
      <c r="C108" s="341" t="s">
        <v>230</v>
      </c>
      <c r="D108" s="352" t="s">
        <v>963</v>
      </c>
      <c r="E108" s="341" t="s">
        <v>613</v>
      </c>
      <c r="F108" s="341">
        <v>8</v>
      </c>
      <c r="G108" s="341" t="s">
        <v>964</v>
      </c>
      <c r="H108" s="341" t="s">
        <v>965</v>
      </c>
      <c r="I108" s="350">
        <v>31872</v>
      </c>
      <c r="J108" s="354">
        <f t="shared" si="2"/>
        <v>254976</v>
      </c>
      <c r="K108" s="351">
        <v>32245</v>
      </c>
      <c r="L108" s="354">
        <f t="shared" si="3"/>
        <v>257960</v>
      </c>
    </row>
    <row r="109" spans="3:12" ht="42">
      <c r="C109" s="341" t="s">
        <v>232</v>
      </c>
      <c r="D109" s="352" t="s">
        <v>568</v>
      </c>
      <c r="E109" s="341" t="s">
        <v>614</v>
      </c>
      <c r="F109" s="341">
        <v>3</v>
      </c>
      <c r="G109" s="341" t="s">
        <v>639</v>
      </c>
      <c r="H109" s="341" t="s">
        <v>966</v>
      </c>
      <c r="I109" s="350">
        <v>58815</v>
      </c>
      <c r="J109" s="354">
        <f t="shared" si="2"/>
        <v>176445</v>
      </c>
      <c r="K109" s="351">
        <v>58377</v>
      </c>
      <c r="L109" s="354">
        <f t="shared" si="3"/>
        <v>175131</v>
      </c>
    </row>
    <row r="110" spans="3:12" ht="84">
      <c r="C110" s="341" t="s">
        <v>234</v>
      </c>
      <c r="D110" s="352" t="s">
        <v>1647</v>
      </c>
      <c r="E110" s="341" t="s">
        <v>614</v>
      </c>
      <c r="F110" s="341">
        <v>1</v>
      </c>
      <c r="G110" s="341" t="s">
        <v>967</v>
      </c>
      <c r="H110" s="341" t="s">
        <v>968</v>
      </c>
      <c r="I110" s="350">
        <v>194381</v>
      </c>
      <c r="J110" s="354">
        <f t="shared" si="2"/>
        <v>194381</v>
      </c>
      <c r="K110" s="351">
        <v>195317</v>
      </c>
      <c r="L110" s="354">
        <f t="shared" si="3"/>
        <v>195317</v>
      </c>
    </row>
    <row r="111" spans="3:12" ht="84">
      <c r="C111" s="341" t="s">
        <v>494</v>
      </c>
      <c r="D111" s="352" t="s">
        <v>1648</v>
      </c>
      <c r="E111" s="341" t="s">
        <v>614</v>
      </c>
      <c r="F111" s="341">
        <v>3</v>
      </c>
      <c r="G111" s="341" t="s">
        <v>969</v>
      </c>
      <c r="H111" s="341" t="s">
        <v>970</v>
      </c>
      <c r="I111" s="350">
        <v>451355</v>
      </c>
      <c r="J111" s="354">
        <f t="shared" si="2"/>
        <v>1354065</v>
      </c>
      <c r="K111" s="351">
        <v>453457</v>
      </c>
      <c r="L111" s="354">
        <f t="shared" si="3"/>
        <v>1360371</v>
      </c>
    </row>
    <row r="112" spans="3:12" ht="84">
      <c r="C112" s="341" t="s">
        <v>495</v>
      </c>
      <c r="D112" s="352" t="s">
        <v>1649</v>
      </c>
      <c r="E112" s="341" t="s">
        <v>614</v>
      </c>
      <c r="F112" s="341">
        <v>4</v>
      </c>
      <c r="G112" s="341" t="s">
        <v>971</v>
      </c>
      <c r="H112" s="341" t="s">
        <v>972</v>
      </c>
      <c r="I112" s="350">
        <v>521512</v>
      </c>
      <c r="J112" s="354">
        <f t="shared" si="2"/>
        <v>2086048</v>
      </c>
      <c r="K112" s="351">
        <v>523797</v>
      </c>
      <c r="L112" s="354">
        <f t="shared" si="3"/>
        <v>2095188</v>
      </c>
    </row>
    <row r="113" spans="3:12">
      <c r="C113" s="346">
        <v>4.3</v>
      </c>
      <c r="D113" s="356" t="s">
        <v>237</v>
      </c>
      <c r="E113" s="341"/>
      <c r="F113" s="341"/>
      <c r="G113" s="341"/>
      <c r="H113" s="341"/>
      <c r="I113" s="350"/>
      <c r="J113" s="354">
        <f t="shared" si="2"/>
        <v>0</v>
      </c>
      <c r="K113" s="351"/>
      <c r="L113" s="354">
        <f t="shared" si="3"/>
        <v>0</v>
      </c>
    </row>
    <row r="114" spans="3:12" ht="31.5">
      <c r="C114" s="341" t="s">
        <v>236</v>
      </c>
      <c r="D114" s="352" t="s">
        <v>973</v>
      </c>
      <c r="E114" s="341" t="s">
        <v>614</v>
      </c>
      <c r="F114" s="341">
        <v>1</v>
      </c>
      <c r="G114" s="341" t="s">
        <v>974</v>
      </c>
      <c r="H114" s="341" t="s">
        <v>975</v>
      </c>
      <c r="I114" s="350">
        <v>92489</v>
      </c>
      <c r="J114" s="354">
        <f t="shared" si="2"/>
        <v>92489</v>
      </c>
      <c r="K114" s="351">
        <v>93330</v>
      </c>
      <c r="L114" s="354">
        <f t="shared" si="3"/>
        <v>93330</v>
      </c>
    </row>
    <row r="115" spans="3:12" ht="31.5">
      <c r="C115" s="341" t="s">
        <v>238</v>
      </c>
      <c r="D115" s="352" t="s">
        <v>976</v>
      </c>
      <c r="E115" s="341" t="s">
        <v>613</v>
      </c>
      <c r="F115" s="341">
        <v>72</v>
      </c>
      <c r="G115" s="341" t="s">
        <v>640</v>
      </c>
      <c r="H115" s="341" t="s">
        <v>977</v>
      </c>
      <c r="I115" s="350">
        <v>37113</v>
      </c>
      <c r="J115" s="354">
        <f t="shared" si="2"/>
        <v>2672136</v>
      </c>
      <c r="K115" s="351">
        <v>37532</v>
      </c>
      <c r="L115" s="354">
        <f t="shared" si="3"/>
        <v>2702304</v>
      </c>
    </row>
    <row r="116" spans="3:12" ht="31.5">
      <c r="C116" s="341" t="s">
        <v>240</v>
      </c>
      <c r="D116" s="352" t="s">
        <v>978</v>
      </c>
      <c r="E116" s="341" t="s">
        <v>613</v>
      </c>
      <c r="F116" s="341">
        <v>58</v>
      </c>
      <c r="G116" s="341" t="s">
        <v>979</v>
      </c>
      <c r="H116" s="341" t="s">
        <v>980</v>
      </c>
      <c r="I116" s="350">
        <v>38469</v>
      </c>
      <c r="J116" s="354">
        <f t="shared" si="2"/>
        <v>2231202</v>
      </c>
      <c r="K116" s="351">
        <v>38920</v>
      </c>
      <c r="L116" s="354">
        <f t="shared" si="3"/>
        <v>2257360</v>
      </c>
    </row>
    <row r="117" spans="3:12" ht="21">
      <c r="C117" s="341" t="s">
        <v>243</v>
      </c>
      <c r="D117" s="352" t="s">
        <v>247</v>
      </c>
      <c r="E117" s="341" t="s">
        <v>614</v>
      </c>
      <c r="F117" s="341">
        <v>5</v>
      </c>
      <c r="G117" s="341" t="s">
        <v>641</v>
      </c>
      <c r="H117" s="341" t="s">
        <v>981</v>
      </c>
      <c r="I117" s="350">
        <v>32112</v>
      </c>
      <c r="J117" s="354">
        <f t="shared" si="2"/>
        <v>160560</v>
      </c>
      <c r="K117" s="351">
        <v>32251</v>
      </c>
      <c r="L117" s="354">
        <f t="shared" si="3"/>
        <v>161255</v>
      </c>
    </row>
    <row r="118" spans="3:12" ht="84">
      <c r="C118" s="341" t="s">
        <v>242</v>
      </c>
      <c r="D118" s="352" t="s">
        <v>982</v>
      </c>
      <c r="E118" s="341" t="s">
        <v>613</v>
      </c>
      <c r="F118" s="341">
        <v>48</v>
      </c>
      <c r="G118" s="341" t="s">
        <v>955</v>
      </c>
      <c r="H118" s="341" t="s">
        <v>983</v>
      </c>
      <c r="I118" s="350">
        <v>46854</v>
      </c>
      <c r="J118" s="354">
        <f t="shared" si="2"/>
        <v>2248992</v>
      </c>
      <c r="K118" s="351">
        <v>47074</v>
      </c>
      <c r="L118" s="354">
        <f t="shared" si="3"/>
        <v>2259552</v>
      </c>
    </row>
    <row r="119" spans="3:12" ht="73.5">
      <c r="C119" s="341" t="s">
        <v>246</v>
      </c>
      <c r="D119" s="352" t="s">
        <v>984</v>
      </c>
      <c r="E119" s="341" t="s">
        <v>613</v>
      </c>
      <c r="F119" s="341">
        <v>8</v>
      </c>
      <c r="G119" s="341" t="s">
        <v>638</v>
      </c>
      <c r="H119" s="341" t="s">
        <v>985</v>
      </c>
      <c r="I119" s="350">
        <v>71186</v>
      </c>
      <c r="J119" s="354">
        <f t="shared" si="2"/>
        <v>569488</v>
      </c>
      <c r="K119" s="351">
        <v>70978</v>
      </c>
      <c r="L119" s="354">
        <f t="shared" si="3"/>
        <v>567824</v>
      </c>
    </row>
    <row r="120" spans="3:12" ht="63">
      <c r="C120" s="341" t="s">
        <v>642</v>
      </c>
      <c r="D120" s="352" t="s">
        <v>986</v>
      </c>
      <c r="E120" s="341" t="s">
        <v>613</v>
      </c>
      <c r="F120" s="341">
        <v>10</v>
      </c>
      <c r="G120" s="341" t="s">
        <v>987</v>
      </c>
      <c r="H120" s="341" t="s">
        <v>988</v>
      </c>
      <c r="I120" s="350">
        <v>300319</v>
      </c>
      <c r="J120" s="354">
        <f t="shared" si="2"/>
        <v>3003190</v>
      </c>
      <c r="K120" s="351">
        <v>302489</v>
      </c>
      <c r="L120" s="354">
        <f t="shared" si="3"/>
        <v>3024890</v>
      </c>
    </row>
    <row r="121" spans="3:12">
      <c r="C121" s="346">
        <v>4.4000000000000004</v>
      </c>
      <c r="D121" s="356" t="s">
        <v>643</v>
      </c>
      <c r="E121" s="341"/>
      <c r="F121" s="341"/>
      <c r="G121" s="341"/>
      <c r="H121" s="341"/>
      <c r="I121" s="350"/>
      <c r="J121" s="354">
        <f t="shared" si="2"/>
        <v>0</v>
      </c>
      <c r="K121" s="351"/>
      <c r="L121" s="354">
        <f t="shared" si="3"/>
        <v>0</v>
      </c>
    </row>
    <row r="122" spans="3:12" ht="126">
      <c r="C122" s="341" t="s">
        <v>248</v>
      </c>
      <c r="D122" s="352" t="s">
        <v>989</v>
      </c>
      <c r="E122" s="341" t="s">
        <v>614</v>
      </c>
      <c r="F122" s="341">
        <v>1</v>
      </c>
      <c r="G122" s="341" t="s">
        <v>990</v>
      </c>
      <c r="H122" s="341" t="s">
        <v>991</v>
      </c>
      <c r="I122" s="350">
        <v>512726737</v>
      </c>
      <c r="J122" s="354">
        <f t="shared" si="2"/>
        <v>512726737</v>
      </c>
      <c r="K122" s="351">
        <v>518023917</v>
      </c>
      <c r="L122" s="354">
        <f t="shared" si="3"/>
        <v>518023917</v>
      </c>
    </row>
    <row r="123" spans="3:12" ht="52.5">
      <c r="C123" s="341" t="s">
        <v>250</v>
      </c>
      <c r="D123" s="352" t="s">
        <v>992</v>
      </c>
      <c r="E123" s="341" t="s">
        <v>993</v>
      </c>
      <c r="F123" s="341">
        <v>1</v>
      </c>
      <c r="G123" s="341" t="s">
        <v>994</v>
      </c>
      <c r="H123" s="341" t="s">
        <v>995</v>
      </c>
      <c r="I123" s="350">
        <v>11852400</v>
      </c>
      <c r="J123" s="354">
        <f t="shared" si="2"/>
        <v>11852400</v>
      </c>
      <c r="K123" s="351">
        <v>11904000</v>
      </c>
      <c r="L123" s="354">
        <f t="shared" si="3"/>
        <v>11904000</v>
      </c>
    </row>
    <row r="124" spans="3:12">
      <c r="C124" s="346">
        <v>4.5</v>
      </c>
      <c r="D124" s="356" t="s">
        <v>996</v>
      </c>
      <c r="E124" s="341"/>
      <c r="F124" s="341"/>
      <c r="G124" s="341"/>
      <c r="H124" s="341"/>
      <c r="I124" s="350"/>
      <c r="J124" s="354">
        <f t="shared" si="2"/>
        <v>0</v>
      </c>
      <c r="K124" s="351"/>
      <c r="L124" s="354">
        <f t="shared" si="3"/>
        <v>0</v>
      </c>
    </row>
    <row r="125" spans="3:12" ht="178.5">
      <c r="C125" s="341" t="s">
        <v>644</v>
      </c>
      <c r="D125" s="352" t="s">
        <v>997</v>
      </c>
      <c r="E125" s="341" t="s">
        <v>614</v>
      </c>
      <c r="F125" s="341">
        <v>1</v>
      </c>
      <c r="G125" s="341" t="s">
        <v>998</v>
      </c>
      <c r="H125" s="341" t="s">
        <v>999</v>
      </c>
      <c r="I125" s="350">
        <v>13516838</v>
      </c>
      <c r="J125" s="354">
        <f t="shared" si="2"/>
        <v>13516838</v>
      </c>
      <c r="K125" s="351">
        <v>13592480</v>
      </c>
      <c r="L125" s="354">
        <f t="shared" si="3"/>
        <v>13592480</v>
      </c>
    </row>
    <row r="126" spans="3:12">
      <c r="C126" s="346"/>
      <c r="D126" s="347" t="s">
        <v>1000</v>
      </c>
      <c r="E126" s="347"/>
      <c r="F126" s="341"/>
      <c r="G126" s="347"/>
      <c r="H126" s="346" t="s">
        <v>1001</v>
      </c>
      <c r="I126" s="350"/>
      <c r="J126" s="355">
        <f>SUM(J60:J125)</f>
        <v>587873221</v>
      </c>
      <c r="K126" s="351"/>
      <c r="L126" s="355">
        <f>SUM(L60:L125)</f>
        <v>593672693</v>
      </c>
    </row>
    <row r="127" spans="3:12">
      <c r="C127" s="346">
        <v>5</v>
      </c>
      <c r="D127" s="347" t="s">
        <v>1002</v>
      </c>
      <c r="E127" s="346"/>
      <c r="F127" s="341"/>
      <c r="G127" s="341"/>
      <c r="H127" s="348"/>
      <c r="I127" s="350"/>
      <c r="J127" s="354"/>
      <c r="K127" s="351"/>
      <c r="L127" s="354">
        <f t="shared" si="3"/>
        <v>0</v>
      </c>
    </row>
    <row r="128" spans="3:12">
      <c r="C128" s="346">
        <v>5.0999999999999996</v>
      </c>
      <c r="D128" s="347" t="s">
        <v>274</v>
      </c>
      <c r="E128" s="341"/>
      <c r="F128" s="341"/>
      <c r="G128" s="357"/>
      <c r="H128" s="348"/>
      <c r="I128" s="350"/>
      <c r="J128" s="354"/>
      <c r="K128" s="351"/>
      <c r="L128" s="354">
        <f t="shared" si="3"/>
        <v>0</v>
      </c>
    </row>
    <row r="129" spans="3:12" ht="63">
      <c r="C129" s="341" t="s">
        <v>273</v>
      </c>
      <c r="D129" s="352" t="s">
        <v>1003</v>
      </c>
      <c r="E129" s="341" t="s">
        <v>614</v>
      </c>
      <c r="F129" s="341">
        <v>9</v>
      </c>
      <c r="G129" s="341" t="s">
        <v>1004</v>
      </c>
      <c r="H129" s="348" t="s">
        <v>1005</v>
      </c>
      <c r="I129" s="350">
        <v>93499</v>
      </c>
      <c r="J129" s="354">
        <f t="shared" si="2"/>
        <v>841491</v>
      </c>
      <c r="K129" s="351">
        <v>93859</v>
      </c>
      <c r="L129" s="354">
        <f t="shared" si="3"/>
        <v>844731</v>
      </c>
    </row>
    <row r="130" spans="3:12" ht="63">
      <c r="C130" s="341" t="s">
        <v>275</v>
      </c>
      <c r="D130" s="352" t="s">
        <v>1006</v>
      </c>
      <c r="E130" s="341" t="s">
        <v>614</v>
      </c>
      <c r="F130" s="341">
        <v>1</v>
      </c>
      <c r="G130" s="341" t="s">
        <v>1007</v>
      </c>
      <c r="H130" s="348" t="s">
        <v>1008</v>
      </c>
      <c r="I130" s="350">
        <v>274535</v>
      </c>
      <c r="J130" s="354">
        <f t="shared" si="2"/>
        <v>274535</v>
      </c>
      <c r="K130" s="351">
        <v>275506</v>
      </c>
      <c r="L130" s="354">
        <f t="shared" si="3"/>
        <v>275506</v>
      </c>
    </row>
    <row r="131" spans="3:12" ht="52.5">
      <c r="C131" s="341" t="s">
        <v>278</v>
      </c>
      <c r="D131" s="352" t="s">
        <v>1009</v>
      </c>
      <c r="E131" s="341" t="s">
        <v>614</v>
      </c>
      <c r="F131" s="341">
        <v>12</v>
      </c>
      <c r="G131" s="341" t="s">
        <v>1010</v>
      </c>
      <c r="H131" s="348" t="s">
        <v>1011</v>
      </c>
      <c r="I131" s="350">
        <v>113449</v>
      </c>
      <c r="J131" s="354">
        <f t="shared" si="2"/>
        <v>1361388</v>
      </c>
      <c r="K131" s="351">
        <v>113840</v>
      </c>
      <c r="L131" s="354">
        <f t="shared" si="3"/>
        <v>1366080</v>
      </c>
    </row>
    <row r="132" spans="3:12" ht="63">
      <c r="C132" s="341" t="s">
        <v>280</v>
      </c>
      <c r="D132" s="352" t="s">
        <v>1012</v>
      </c>
      <c r="E132" s="341" t="s">
        <v>614</v>
      </c>
      <c r="F132" s="341">
        <v>34</v>
      </c>
      <c r="G132" s="341" t="s">
        <v>1013</v>
      </c>
      <c r="H132" s="348" t="s">
        <v>1014</v>
      </c>
      <c r="I132" s="350">
        <v>96624</v>
      </c>
      <c r="J132" s="354">
        <f t="shared" si="2"/>
        <v>3285216</v>
      </c>
      <c r="K132" s="351">
        <v>96965</v>
      </c>
      <c r="L132" s="354">
        <f t="shared" si="3"/>
        <v>3296810</v>
      </c>
    </row>
    <row r="133" spans="3:12" ht="63">
      <c r="C133" s="341" t="s">
        <v>497</v>
      </c>
      <c r="D133" s="352" t="s">
        <v>1015</v>
      </c>
      <c r="E133" s="341" t="s">
        <v>614</v>
      </c>
      <c r="F133" s="341">
        <v>184</v>
      </c>
      <c r="G133" s="341" t="s">
        <v>1016</v>
      </c>
      <c r="H133" s="348" t="s">
        <v>1017</v>
      </c>
      <c r="I133" s="350">
        <v>62342</v>
      </c>
      <c r="J133" s="354">
        <f t="shared" si="2"/>
        <v>11470928</v>
      </c>
      <c r="K133" s="351">
        <v>62536</v>
      </c>
      <c r="L133" s="354">
        <f t="shared" si="3"/>
        <v>11506624</v>
      </c>
    </row>
    <row r="134" spans="3:12" ht="73.5">
      <c r="C134" s="341" t="s">
        <v>283</v>
      </c>
      <c r="D134" s="352" t="s">
        <v>645</v>
      </c>
      <c r="E134" s="341" t="s">
        <v>614</v>
      </c>
      <c r="F134" s="341">
        <v>15</v>
      </c>
      <c r="G134" s="341" t="s">
        <v>1018</v>
      </c>
      <c r="H134" s="348" t="s">
        <v>1019</v>
      </c>
      <c r="I134" s="350">
        <v>114772</v>
      </c>
      <c r="J134" s="354">
        <f t="shared" si="2"/>
        <v>1721580</v>
      </c>
      <c r="K134" s="351">
        <v>115196</v>
      </c>
      <c r="L134" s="354">
        <f t="shared" si="3"/>
        <v>1727940</v>
      </c>
    </row>
    <row r="135" spans="3:12" ht="42">
      <c r="C135" s="341" t="s">
        <v>285</v>
      </c>
      <c r="D135" s="352" t="s">
        <v>1020</v>
      </c>
      <c r="E135" s="341" t="s">
        <v>614</v>
      </c>
      <c r="F135" s="341">
        <v>2</v>
      </c>
      <c r="G135" s="341" t="s">
        <v>1021</v>
      </c>
      <c r="H135" s="348" t="s">
        <v>1022</v>
      </c>
      <c r="I135" s="350">
        <v>379087</v>
      </c>
      <c r="J135" s="354">
        <f t="shared" si="2"/>
        <v>758174</v>
      </c>
      <c r="K135" s="351">
        <v>380691</v>
      </c>
      <c r="L135" s="354">
        <f t="shared" si="3"/>
        <v>761382</v>
      </c>
    </row>
    <row r="136" spans="3:12" ht="42">
      <c r="C136" s="341" t="s">
        <v>287</v>
      </c>
      <c r="D136" s="352" t="s">
        <v>1023</v>
      </c>
      <c r="E136" s="341" t="s">
        <v>614</v>
      </c>
      <c r="F136" s="341">
        <v>10</v>
      </c>
      <c r="G136" s="341" t="s">
        <v>1024</v>
      </c>
      <c r="H136" s="348" t="s">
        <v>1025</v>
      </c>
      <c r="I136" s="350">
        <v>88772</v>
      </c>
      <c r="J136" s="354">
        <f t="shared" ref="J136:J199" si="4">+ROUND(I136*F136,0)</f>
        <v>887720</v>
      </c>
      <c r="K136" s="351">
        <v>89118</v>
      </c>
      <c r="L136" s="354">
        <f t="shared" ref="L136:L199" si="5">+ROUND(F136*K136,0)</f>
        <v>891180</v>
      </c>
    </row>
    <row r="137" spans="3:12" ht="52.5">
      <c r="C137" s="341" t="s">
        <v>289</v>
      </c>
      <c r="D137" s="352" t="s">
        <v>1026</v>
      </c>
      <c r="E137" s="341" t="s">
        <v>614</v>
      </c>
      <c r="F137" s="341">
        <v>9</v>
      </c>
      <c r="G137" s="341" t="s">
        <v>1027</v>
      </c>
      <c r="H137" s="348" t="s">
        <v>1028</v>
      </c>
      <c r="I137" s="350">
        <v>260147</v>
      </c>
      <c r="J137" s="354">
        <f t="shared" si="4"/>
        <v>2341323</v>
      </c>
      <c r="K137" s="351">
        <v>261097</v>
      </c>
      <c r="L137" s="354">
        <f t="shared" si="5"/>
        <v>2349873</v>
      </c>
    </row>
    <row r="138" spans="3:12">
      <c r="C138" s="346">
        <v>5.2</v>
      </c>
      <c r="D138" s="347" t="s">
        <v>296</v>
      </c>
      <c r="E138" s="341"/>
      <c r="F138" s="341"/>
      <c r="G138" s="341"/>
      <c r="H138" s="348"/>
      <c r="I138" s="350"/>
      <c r="J138" s="354">
        <f t="shared" si="4"/>
        <v>0</v>
      </c>
      <c r="K138" s="351"/>
      <c r="L138" s="354">
        <f t="shared" si="5"/>
        <v>0</v>
      </c>
    </row>
    <row r="139" spans="3:12" ht="84">
      <c r="C139" s="341" t="s">
        <v>295</v>
      </c>
      <c r="D139" s="352" t="s">
        <v>1029</v>
      </c>
      <c r="E139" s="341" t="s">
        <v>613</v>
      </c>
      <c r="F139" s="341">
        <v>70</v>
      </c>
      <c r="G139" s="341" t="s">
        <v>1030</v>
      </c>
      <c r="H139" s="348" t="s">
        <v>1031</v>
      </c>
      <c r="I139" s="350">
        <v>37840</v>
      </c>
      <c r="J139" s="354">
        <f t="shared" si="4"/>
        <v>2648800</v>
      </c>
      <c r="K139" s="351">
        <v>37977</v>
      </c>
      <c r="L139" s="354">
        <f t="shared" si="5"/>
        <v>2658390</v>
      </c>
    </row>
    <row r="140" spans="3:12" ht="84">
      <c r="C140" s="341" t="s">
        <v>298</v>
      </c>
      <c r="D140" s="352" t="s">
        <v>1032</v>
      </c>
      <c r="E140" s="341" t="s">
        <v>613</v>
      </c>
      <c r="F140" s="341">
        <v>20</v>
      </c>
      <c r="G140" s="341" t="s">
        <v>1033</v>
      </c>
      <c r="H140" s="348" t="s">
        <v>1034</v>
      </c>
      <c r="I140" s="350">
        <v>34901</v>
      </c>
      <c r="J140" s="354">
        <f t="shared" si="4"/>
        <v>698020</v>
      </c>
      <c r="K140" s="351">
        <v>35026</v>
      </c>
      <c r="L140" s="354">
        <f t="shared" si="5"/>
        <v>700520</v>
      </c>
    </row>
    <row r="141" spans="3:12">
      <c r="C141" s="346">
        <v>5.3</v>
      </c>
      <c r="D141" s="347" t="s">
        <v>309</v>
      </c>
      <c r="E141" s="341"/>
      <c r="F141" s="341"/>
      <c r="G141" s="341"/>
      <c r="H141" s="348" t="s">
        <v>1035</v>
      </c>
      <c r="I141" s="350"/>
      <c r="J141" s="354">
        <f t="shared" si="4"/>
        <v>0</v>
      </c>
      <c r="K141" s="351"/>
      <c r="L141" s="354">
        <f t="shared" si="5"/>
        <v>0</v>
      </c>
    </row>
    <row r="142" spans="3:12" ht="31.5">
      <c r="C142" s="341" t="s">
        <v>308</v>
      </c>
      <c r="D142" s="352" t="s">
        <v>1036</v>
      </c>
      <c r="E142" s="341" t="s">
        <v>614</v>
      </c>
      <c r="F142" s="341">
        <v>1</v>
      </c>
      <c r="G142" s="341" t="s">
        <v>1037</v>
      </c>
      <c r="H142" s="348" t="s">
        <v>1038</v>
      </c>
      <c r="I142" s="350">
        <v>487880</v>
      </c>
      <c r="J142" s="354">
        <f t="shared" si="4"/>
        <v>487880</v>
      </c>
      <c r="K142" s="351">
        <v>489785</v>
      </c>
      <c r="L142" s="354">
        <f t="shared" si="5"/>
        <v>489785</v>
      </c>
    </row>
    <row r="143" spans="3:12" ht="31.5">
      <c r="C143" s="341" t="s">
        <v>311</v>
      </c>
      <c r="D143" s="352" t="s">
        <v>1039</v>
      </c>
      <c r="E143" s="341" t="s">
        <v>614</v>
      </c>
      <c r="F143" s="341">
        <v>1</v>
      </c>
      <c r="G143" s="341" t="s">
        <v>1040</v>
      </c>
      <c r="H143" s="348" t="s">
        <v>1041</v>
      </c>
      <c r="I143" s="350">
        <v>351135</v>
      </c>
      <c r="J143" s="354">
        <f t="shared" si="4"/>
        <v>351135</v>
      </c>
      <c r="K143" s="351">
        <v>352443</v>
      </c>
      <c r="L143" s="354">
        <f t="shared" si="5"/>
        <v>352443</v>
      </c>
    </row>
    <row r="144" spans="3:12" ht="21">
      <c r="C144" s="341" t="s">
        <v>313</v>
      </c>
      <c r="D144" s="352" t="s">
        <v>1042</v>
      </c>
      <c r="E144" s="341" t="s">
        <v>614</v>
      </c>
      <c r="F144" s="341">
        <v>1</v>
      </c>
      <c r="G144" s="341" t="s">
        <v>1043</v>
      </c>
      <c r="H144" s="348" t="s">
        <v>1044</v>
      </c>
      <c r="I144" s="350">
        <v>310983</v>
      </c>
      <c r="J144" s="354">
        <f t="shared" si="4"/>
        <v>310983</v>
      </c>
      <c r="K144" s="351">
        <v>312217</v>
      </c>
      <c r="L144" s="354">
        <f t="shared" si="5"/>
        <v>312217</v>
      </c>
    </row>
    <row r="145" spans="3:12" ht="31.5">
      <c r="C145" s="341" t="s">
        <v>315</v>
      </c>
      <c r="D145" s="352" t="s">
        <v>1045</v>
      </c>
      <c r="E145" s="341" t="s">
        <v>614</v>
      </c>
      <c r="F145" s="341">
        <v>1</v>
      </c>
      <c r="G145" s="341" t="s">
        <v>1046</v>
      </c>
      <c r="H145" s="348" t="s">
        <v>1047</v>
      </c>
      <c r="I145" s="350">
        <v>252363</v>
      </c>
      <c r="J145" s="354">
        <f t="shared" si="4"/>
        <v>252363</v>
      </c>
      <c r="K145" s="351">
        <v>253441</v>
      </c>
      <c r="L145" s="354">
        <f t="shared" si="5"/>
        <v>253441</v>
      </c>
    </row>
    <row r="146" spans="3:12">
      <c r="C146" s="346">
        <v>5.4</v>
      </c>
      <c r="D146" s="347" t="s">
        <v>1048</v>
      </c>
      <c r="E146" s="341"/>
      <c r="F146" s="341"/>
      <c r="G146" s="341"/>
      <c r="H146" s="348"/>
      <c r="I146" s="350"/>
      <c r="J146" s="354">
        <f t="shared" si="4"/>
        <v>0</v>
      </c>
      <c r="K146" s="351"/>
      <c r="L146" s="354">
        <f t="shared" si="5"/>
        <v>0</v>
      </c>
    </row>
    <row r="147" spans="3:12" ht="21">
      <c r="C147" s="341" t="s">
        <v>321</v>
      </c>
      <c r="D147" s="352" t="s">
        <v>1049</v>
      </c>
      <c r="E147" s="341" t="s">
        <v>614</v>
      </c>
      <c r="F147" s="341">
        <v>19</v>
      </c>
      <c r="G147" s="341" t="s">
        <v>1050</v>
      </c>
      <c r="H147" s="348" t="s">
        <v>1051</v>
      </c>
      <c r="I147" s="350">
        <v>11311</v>
      </c>
      <c r="J147" s="354">
        <f t="shared" si="4"/>
        <v>214909</v>
      </c>
      <c r="K147" s="351">
        <v>11351</v>
      </c>
      <c r="L147" s="354">
        <f t="shared" si="5"/>
        <v>215669</v>
      </c>
    </row>
    <row r="148" spans="3:12" ht="21">
      <c r="C148" s="341" t="s">
        <v>324</v>
      </c>
      <c r="D148" s="352" t="s">
        <v>1052</v>
      </c>
      <c r="E148" s="341" t="s">
        <v>614</v>
      </c>
      <c r="F148" s="341">
        <v>1</v>
      </c>
      <c r="G148" s="341" t="s">
        <v>1053</v>
      </c>
      <c r="H148" s="348" t="s">
        <v>1054</v>
      </c>
      <c r="I148" s="350">
        <v>22359</v>
      </c>
      <c r="J148" s="354">
        <f t="shared" si="4"/>
        <v>22359</v>
      </c>
      <c r="K148" s="351">
        <v>22492</v>
      </c>
      <c r="L148" s="354">
        <f t="shared" si="5"/>
        <v>22492</v>
      </c>
    </row>
    <row r="149" spans="3:12" ht="21">
      <c r="C149" s="341" t="s">
        <v>326</v>
      </c>
      <c r="D149" s="352" t="s">
        <v>1055</v>
      </c>
      <c r="E149" s="341" t="s">
        <v>614</v>
      </c>
      <c r="F149" s="341">
        <v>18</v>
      </c>
      <c r="G149" s="341" t="s">
        <v>1056</v>
      </c>
      <c r="H149" s="348" t="s">
        <v>1057</v>
      </c>
      <c r="I149" s="350">
        <v>67547</v>
      </c>
      <c r="J149" s="354">
        <f t="shared" si="4"/>
        <v>1215846</v>
      </c>
      <c r="K149" s="351">
        <v>67876</v>
      </c>
      <c r="L149" s="354">
        <f t="shared" si="5"/>
        <v>1221768</v>
      </c>
    </row>
    <row r="150" spans="3:12" ht="21">
      <c r="C150" s="341" t="s">
        <v>650</v>
      </c>
      <c r="D150" s="352" t="s">
        <v>1058</v>
      </c>
      <c r="E150" s="341" t="s">
        <v>614</v>
      </c>
      <c r="F150" s="341">
        <v>1</v>
      </c>
      <c r="G150" s="341" t="s">
        <v>1059</v>
      </c>
      <c r="H150" s="348" t="s">
        <v>1060</v>
      </c>
      <c r="I150" s="350">
        <v>111993</v>
      </c>
      <c r="J150" s="354">
        <f t="shared" si="4"/>
        <v>111993</v>
      </c>
      <c r="K150" s="351">
        <v>112459</v>
      </c>
      <c r="L150" s="354">
        <f t="shared" si="5"/>
        <v>112459</v>
      </c>
    </row>
    <row r="151" spans="3:12" ht="21">
      <c r="C151" s="341" t="s">
        <v>1061</v>
      </c>
      <c r="D151" s="352" t="s">
        <v>1062</v>
      </c>
      <c r="E151" s="341" t="s">
        <v>614</v>
      </c>
      <c r="F151" s="341">
        <v>1</v>
      </c>
      <c r="G151" s="341" t="s">
        <v>1059</v>
      </c>
      <c r="H151" s="348" t="s">
        <v>1060</v>
      </c>
      <c r="I151" s="350">
        <v>111993</v>
      </c>
      <c r="J151" s="354">
        <f t="shared" si="4"/>
        <v>111993</v>
      </c>
      <c r="K151" s="351">
        <v>112344</v>
      </c>
      <c r="L151" s="354">
        <f t="shared" si="5"/>
        <v>112344</v>
      </c>
    </row>
    <row r="152" spans="3:12" ht="31.5">
      <c r="C152" s="341" t="s">
        <v>1063</v>
      </c>
      <c r="D152" s="352" t="s">
        <v>1064</v>
      </c>
      <c r="E152" s="341" t="s">
        <v>614</v>
      </c>
      <c r="F152" s="341">
        <v>3</v>
      </c>
      <c r="G152" s="341" t="s">
        <v>1065</v>
      </c>
      <c r="H152" s="348" t="s">
        <v>1066</v>
      </c>
      <c r="I152" s="350">
        <v>4061776</v>
      </c>
      <c r="J152" s="354">
        <f t="shared" si="4"/>
        <v>12185328</v>
      </c>
      <c r="K152" s="351">
        <v>4032334</v>
      </c>
      <c r="L152" s="354">
        <f t="shared" si="5"/>
        <v>12097002</v>
      </c>
    </row>
    <row r="153" spans="3:12" ht="73.5">
      <c r="C153" s="341" t="s">
        <v>1067</v>
      </c>
      <c r="D153" s="352" t="s">
        <v>1068</v>
      </c>
      <c r="E153" s="341" t="s">
        <v>614</v>
      </c>
      <c r="F153" s="341">
        <v>1</v>
      </c>
      <c r="G153" s="341" t="s">
        <v>1069</v>
      </c>
      <c r="H153" s="348" t="s">
        <v>1070</v>
      </c>
      <c r="I153" s="350">
        <v>72917010</v>
      </c>
      <c r="J153" s="354">
        <f t="shared" si="4"/>
        <v>72917010</v>
      </c>
      <c r="K153" s="351">
        <v>73231588</v>
      </c>
      <c r="L153" s="354">
        <f t="shared" si="5"/>
        <v>73231588</v>
      </c>
    </row>
    <row r="154" spans="3:12" ht="63">
      <c r="C154" s="341" t="s">
        <v>1071</v>
      </c>
      <c r="D154" s="352" t="s">
        <v>1072</v>
      </c>
      <c r="E154" s="341" t="s">
        <v>614</v>
      </c>
      <c r="F154" s="341">
        <v>1</v>
      </c>
      <c r="G154" s="341" t="s">
        <v>1073</v>
      </c>
      <c r="H154" s="348" t="s">
        <v>1074</v>
      </c>
      <c r="I154" s="350">
        <v>919361</v>
      </c>
      <c r="J154" s="354">
        <f t="shared" si="4"/>
        <v>919361</v>
      </c>
      <c r="K154" s="351">
        <v>923523</v>
      </c>
      <c r="L154" s="354">
        <f t="shared" si="5"/>
        <v>923523</v>
      </c>
    </row>
    <row r="155" spans="3:12">
      <c r="C155" s="346">
        <v>5.5</v>
      </c>
      <c r="D155" s="347" t="s">
        <v>1075</v>
      </c>
      <c r="E155" s="341"/>
      <c r="F155" s="341"/>
      <c r="G155" s="341"/>
      <c r="H155" s="348"/>
      <c r="I155" s="350"/>
      <c r="J155" s="354">
        <f t="shared" si="4"/>
        <v>0</v>
      </c>
      <c r="K155" s="351"/>
      <c r="L155" s="354">
        <f t="shared" si="5"/>
        <v>0</v>
      </c>
    </row>
    <row r="156" spans="3:12" ht="42">
      <c r="C156" s="341" t="s">
        <v>329</v>
      </c>
      <c r="D156" s="352" t="s">
        <v>1076</v>
      </c>
      <c r="E156" s="341" t="s">
        <v>614</v>
      </c>
      <c r="F156" s="341">
        <v>4</v>
      </c>
      <c r="G156" s="341" t="s">
        <v>1077</v>
      </c>
      <c r="H156" s="348" t="s">
        <v>1078</v>
      </c>
      <c r="I156" s="350">
        <v>130298</v>
      </c>
      <c r="J156" s="354">
        <f t="shared" si="4"/>
        <v>521192</v>
      </c>
      <c r="K156" s="351">
        <v>130892</v>
      </c>
      <c r="L156" s="354">
        <f t="shared" si="5"/>
        <v>523568</v>
      </c>
    </row>
    <row r="157" spans="3:12" ht="42">
      <c r="C157" s="341" t="s">
        <v>496</v>
      </c>
      <c r="D157" s="352" t="s">
        <v>1079</v>
      </c>
      <c r="E157" s="341" t="s">
        <v>614</v>
      </c>
      <c r="F157" s="341">
        <v>1</v>
      </c>
      <c r="G157" s="341" t="s">
        <v>1080</v>
      </c>
      <c r="H157" s="348" t="s">
        <v>1081</v>
      </c>
      <c r="I157" s="350">
        <v>158280</v>
      </c>
      <c r="J157" s="354">
        <f t="shared" si="4"/>
        <v>158280</v>
      </c>
      <c r="K157" s="351">
        <v>158945</v>
      </c>
      <c r="L157" s="354">
        <f t="shared" si="5"/>
        <v>158945</v>
      </c>
    </row>
    <row r="158" spans="3:12" ht="42">
      <c r="C158" s="341" t="s">
        <v>623</v>
      </c>
      <c r="D158" s="352" t="s">
        <v>1082</v>
      </c>
      <c r="E158" s="341" t="s">
        <v>614</v>
      </c>
      <c r="F158" s="341">
        <v>3</v>
      </c>
      <c r="G158" s="341" t="s">
        <v>1083</v>
      </c>
      <c r="H158" s="348" t="s">
        <v>1084</v>
      </c>
      <c r="I158" s="350">
        <v>138792</v>
      </c>
      <c r="J158" s="354">
        <f t="shared" si="4"/>
        <v>416376</v>
      </c>
      <c r="K158" s="351">
        <v>139373</v>
      </c>
      <c r="L158" s="354">
        <f t="shared" si="5"/>
        <v>418119</v>
      </c>
    </row>
    <row r="159" spans="3:12" ht="42">
      <c r="C159" s="341" t="s">
        <v>625</v>
      </c>
      <c r="D159" s="352" t="s">
        <v>1085</v>
      </c>
      <c r="E159" s="341" t="s">
        <v>614</v>
      </c>
      <c r="F159" s="341">
        <v>1</v>
      </c>
      <c r="G159" s="341" t="s">
        <v>1086</v>
      </c>
      <c r="H159" s="348" t="s">
        <v>1087</v>
      </c>
      <c r="I159" s="350">
        <v>233957</v>
      </c>
      <c r="J159" s="354">
        <f t="shared" si="4"/>
        <v>233957</v>
      </c>
      <c r="K159" s="351">
        <v>234952</v>
      </c>
      <c r="L159" s="354">
        <f t="shared" si="5"/>
        <v>234952</v>
      </c>
    </row>
    <row r="160" spans="3:12" ht="42">
      <c r="C160" s="341" t="s">
        <v>651</v>
      </c>
      <c r="D160" s="352" t="s">
        <v>1088</v>
      </c>
      <c r="E160" s="341" t="s">
        <v>614</v>
      </c>
      <c r="F160" s="341">
        <v>2</v>
      </c>
      <c r="G160" s="341" t="s">
        <v>1089</v>
      </c>
      <c r="H160" s="348" t="s">
        <v>1090</v>
      </c>
      <c r="I160" s="350">
        <v>144235</v>
      </c>
      <c r="J160" s="354">
        <f t="shared" si="4"/>
        <v>288470</v>
      </c>
      <c r="K160" s="351">
        <v>144829</v>
      </c>
      <c r="L160" s="354">
        <f t="shared" si="5"/>
        <v>289658</v>
      </c>
    </row>
    <row r="161" spans="3:12" ht="42">
      <c r="C161" s="341" t="s">
        <v>652</v>
      </c>
      <c r="D161" s="352" t="s">
        <v>1091</v>
      </c>
      <c r="E161" s="341" t="s">
        <v>614</v>
      </c>
      <c r="F161" s="341">
        <v>2</v>
      </c>
      <c r="G161" s="341" t="s">
        <v>1092</v>
      </c>
      <c r="H161" s="348" t="s">
        <v>1093</v>
      </c>
      <c r="I161" s="350">
        <v>344925</v>
      </c>
      <c r="J161" s="354">
        <f t="shared" si="4"/>
        <v>689850</v>
      </c>
      <c r="K161" s="351">
        <v>346404</v>
      </c>
      <c r="L161" s="354">
        <f t="shared" si="5"/>
        <v>692808</v>
      </c>
    </row>
    <row r="162" spans="3:12" ht="42">
      <c r="C162" s="341" t="s">
        <v>653</v>
      </c>
      <c r="D162" s="352" t="s">
        <v>1094</v>
      </c>
      <c r="E162" s="341" t="s">
        <v>614</v>
      </c>
      <c r="F162" s="341">
        <v>2</v>
      </c>
      <c r="G162" s="341" t="s">
        <v>1095</v>
      </c>
      <c r="H162" s="348" t="s">
        <v>1096</v>
      </c>
      <c r="I162" s="350">
        <v>351395</v>
      </c>
      <c r="J162" s="354">
        <f t="shared" si="4"/>
        <v>702790</v>
      </c>
      <c r="K162" s="351">
        <v>352901</v>
      </c>
      <c r="L162" s="354">
        <f t="shared" si="5"/>
        <v>705802</v>
      </c>
    </row>
    <row r="163" spans="3:12" ht="42">
      <c r="C163" s="341" t="s">
        <v>654</v>
      </c>
      <c r="D163" s="352" t="s">
        <v>1097</v>
      </c>
      <c r="E163" s="341" t="s">
        <v>614</v>
      </c>
      <c r="F163" s="341">
        <v>1</v>
      </c>
      <c r="G163" s="341" t="s">
        <v>1098</v>
      </c>
      <c r="H163" s="348" t="s">
        <v>1099</v>
      </c>
      <c r="I163" s="350">
        <v>931975</v>
      </c>
      <c r="J163" s="354">
        <f t="shared" si="4"/>
        <v>931975</v>
      </c>
      <c r="K163" s="351">
        <v>936009</v>
      </c>
      <c r="L163" s="354">
        <f t="shared" si="5"/>
        <v>936009</v>
      </c>
    </row>
    <row r="164" spans="3:12" ht="42">
      <c r="C164" s="341" t="s">
        <v>1100</v>
      </c>
      <c r="D164" s="352" t="s">
        <v>1101</v>
      </c>
      <c r="E164" s="341" t="s">
        <v>614</v>
      </c>
      <c r="F164" s="341">
        <v>1</v>
      </c>
      <c r="G164" s="341" t="s">
        <v>1102</v>
      </c>
      <c r="H164" s="348" t="s">
        <v>1103</v>
      </c>
      <c r="I164" s="350">
        <v>1376262</v>
      </c>
      <c r="J164" s="354">
        <f t="shared" si="4"/>
        <v>1376262</v>
      </c>
      <c r="K164" s="351">
        <v>1382230</v>
      </c>
      <c r="L164" s="354">
        <f t="shared" si="5"/>
        <v>1382230</v>
      </c>
    </row>
    <row r="165" spans="3:12" ht="42">
      <c r="C165" s="341" t="s">
        <v>1104</v>
      </c>
      <c r="D165" s="352" t="s">
        <v>1105</v>
      </c>
      <c r="E165" s="341" t="s">
        <v>614</v>
      </c>
      <c r="F165" s="341">
        <v>1</v>
      </c>
      <c r="G165" s="341" t="s">
        <v>1106</v>
      </c>
      <c r="H165" s="348" t="s">
        <v>1107</v>
      </c>
      <c r="I165" s="350">
        <v>1424654</v>
      </c>
      <c r="J165" s="354">
        <f t="shared" si="4"/>
        <v>1424654</v>
      </c>
      <c r="K165" s="351">
        <v>1431040</v>
      </c>
      <c r="L165" s="354">
        <f t="shared" si="5"/>
        <v>1431040</v>
      </c>
    </row>
    <row r="166" spans="3:12" ht="42">
      <c r="C166" s="341" t="s">
        <v>1108</v>
      </c>
      <c r="D166" s="352" t="s">
        <v>1109</v>
      </c>
      <c r="E166" s="341" t="s">
        <v>614</v>
      </c>
      <c r="F166" s="341">
        <v>3</v>
      </c>
      <c r="G166" s="341" t="s">
        <v>1110</v>
      </c>
      <c r="H166" s="348" t="s">
        <v>1111</v>
      </c>
      <c r="I166" s="350">
        <v>16086345</v>
      </c>
      <c r="J166" s="354">
        <f t="shared" si="4"/>
        <v>48259035</v>
      </c>
      <c r="K166" s="351">
        <v>16156176</v>
      </c>
      <c r="L166" s="354">
        <f t="shared" si="5"/>
        <v>48468528</v>
      </c>
    </row>
    <row r="167" spans="3:12" ht="31.5">
      <c r="C167" s="341" t="s">
        <v>1112</v>
      </c>
      <c r="D167" s="352" t="s">
        <v>1113</v>
      </c>
      <c r="E167" s="341" t="s">
        <v>614</v>
      </c>
      <c r="F167" s="341">
        <v>3</v>
      </c>
      <c r="G167" s="341" t="s">
        <v>1114</v>
      </c>
      <c r="H167" s="348" t="s">
        <v>1115</v>
      </c>
      <c r="I167" s="350">
        <v>75964</v>
      </c>
      <c r="J167" s="354">
        <f t="shared" si="4"/>
        <v>227892</v>
      </c>
      <c r="K167" s="351">
        <v>76162</v>
      </c>
      <c r="L167" s="354">
        <f t="shared" si="5"/>
        <v>228486</v>
      </c>
    </row>
    <row r="168" spans="3:12" ht="73.5">
      <c r="C168" s="341" t="s">
        <v>1116</v>
      </c>
      <c r="D168" s="352" t="s">
        <v>1117</v>
      </c>
      <c r="E168" s="341" t="s">
        <v>614</v>
      </c>
      <c r="F168" s="341">
        <v>3</v>
      </c>
      <c r="G168" s="341" t="s">
        <v>1118</v>
      </c>
      <c r="H168" s="348" t="s">
        <v>1119</v>
      </c>
      <c r="I168" s="350">
        <v>2683921</v>
      </c>
      <c r="J168" s="354">
        <f t="shared" si="4"/>
        <v>8051763</v>
      </c>
      <c r="K168" s="351">
        <v>2694747</v>
      </c>
      <c r="L168" s="354">
        <f t="shared" si="5"/>
        <v>8084241</v>
      </c>
    </row>
    <row r="169" spans="3:12" ht="31.5">
      <c r="C169" s="341" t="s">
        <v>1120</v>
      </c>
      <c r="D169" s="352" t="s">
        <v>1121</v>
      </c>
      <c r="E169" s="341" t="s">
        <v>614</v>
      </c>
      <c r="F169" s="341">
        <v>1</v>
      </c>
      <c r="G169" s="341" t="s">
        <v>1122</v>
      </c>
      <c r="H169" s="348" t="s">
        <v>1123</v>
      </c>
      <c r="I169" s="350">
        <v>2740152</v>
      </c>
      <c r="J169" s="354">
        <f t="shared" si="4"/>
        <v>2740152</v>
      </c>
      <c r="K169" s="351">
        <v>2747909</v>
      </c>
      <c r="L169" s="354">
        <f t="shared" si="5"/>
        <v>2747909</v>
      </c>
    </row>
    <row r="170" spans="3:12">
      <c r="C170" s="346">
        <v>5.6</v>
      </c>
      <c r="D170" s="347" t="s">
        <v>498</v>
      </c>
      <c r="E170" s="341"/>
      <c r="F170" s="341"/>
      <c r="G170" s="341"/>
      <c r="H170" s="348" t="s">
        <v>1035</v>
      </c>
      <c r="I170" s="350"/>
      <c r="J170" s="354">
        <f t="shared" si="4"/>
        <v>0</v>
      </c>
      <c r="K170" s="351"/>
      <c r="L170" s="354">
        <f t="shared" si="5"/>
        <v>0</v>
      </c>
    </row>
    <row r="171" spans="3:12" ht="42">
      <c r="C171" s="341" t="s">
        <v>332</v>
      </c>
      <c r="D171" s="352" t="s">
        <v>1124</v>
      </c>
      <c r="E171" s="341" t="s">
        <v>614</v>
      </c>
      <c r="F171" s="341">
        <v>1</v>
      </c>
      <c r="G171" s="341" t="s">
        <v>648</v>
      </c>
      <c r="H171" s="348" t="s">
        <v>1125</v>
      </c>
      <c r="I171" s="350">
        <v>46146</v>
      </c>
      <c r="J171" s="354">
        <f t="shared" si="4"/>
        <v>46146</v>
      </c>
      <c r="K171" s="351">
        <v>46325</v>
      </c>
      <c r="L171" s="354">
        <f t="shared" si="5"/>
        <v>46325</v>
      </c>
    </row>
    <row r="172" spans="3:12" ht="42">
      <c r="C172" s="341" t="s">
        <v>334</v>
      </c>
      <c r="D172" s="352" t="s">
        <v>1126</v>
      </c>
      <c r="E172" s="341" t="s">
        <v>614</v>
      </c>
      <c r="F172" s="341">
        <v>18</v>
      </c>
      <c r="G172" s="341" t="s">
        <v>649</v>
      </c>
      <c r="H172" s="348" t="s">
        <v>1127</v>
      </c>
      <c r="I172" s="350">
        <v>72815</v>
      </c>
      <c r="J172" s="354">
        <f t="shared" si="4"/>
        <v>1310670</v>
      </c>
      <c r="K172" s="351">
        <v>72996</v>
      </c>
      <c r="L172" s="354">
        <f t="shared" si="5"/>
        <v>1313928</v>
      </c>
    </row>
    <row r="173" spans="3:12" ht="73.5">
      <c r="C173" s="341" t="s">
        <v>338</v>
      </c>
      <c r="D173" s="352" t="s">
        <v>1128</v>
      </c>
      <c r="E173" s="341" t="s">
        <v>614</v>
      </c>
      <c r="F173" s="341">
        <v>38</v>
      </c>
      <c r="G173" s="341" t="s">
        <v>1129</v>
      </c>
      <c r="H173" s="348" t="s">
        <v>1130</v>
      </c>
      <c r="I173" s="350">
        <v>63150</v>
      </c>
      <c r="J173" s="354">
        <f t="shared" si="4"/>
        <v>2399700</v>
      </c>
      <c r="K173" s="351">
        <v>63369</v>
      </c>
      <c r="L173" s="354">
        <f t="shared" si="5"/>
        <v>2408022</v>
      </c>
    </row>
    <row r="174" spans="3:12" ht="73.5">
      <c r="C174" s="341" t="s">
        <v>337</v>
      </c>
      <c r="D174" s="352" t="s">
        <v>1131</v>
      </c>
      <c r="E174" s="341" t="s">
        <v>614</v>
      </c>
      <c r="F174" s="341">
        <v>19</v>
      </c>
      <c r="G174" s="341" t="s">
        <v>1132</v>
      </c>
      <c r="H174" s="348" t="s">
        <v>1133</v>
      </c>
      <c r="I174" s="350">
        <v>47203</v>
      </c>
      <c r="J174" s="354">
        <f t="shared" si="4"/>
        <v>896857</v>
      </c>
      <c r="K174" s="351">
        <v>47353</v>
      </c>
      <c r="L174" s="354">
        <f t="shared" si="5"/>
        <v>899707</v>
      </c>
    </row>
    <row r="175" spans="3:12" ht="73.5">
      <c r="C175" s="341" t="s">
        <v>341</v>
      </c>
      <c r="D175" s="352" t="s">
        <v>1134</v>
      </c>
      <c r="E175" s="341" t="s">
        <v>614</v>
      </c>
      <c r="F175" s="341">
        <v>94</v>
      </c>
      <c r="G175" s="341" t="s">
        <v>1135</v>
      </c>
      <c r="H175" s="348" t="s">
        <v>1136</v>
      </c>
      <c r="I175" s="350">
        <v>99389</v>
      </c>
      <c r="J175" s="354">
        <f t="shared" si="4"/>
        <v>9342566</v>
      </c>
      <c r="K175" s="351">
        <v>99766</v>
      </c>
      <c r="L175" s="354">
        <f t="shared" si="5"/>
        <v>9378004</v>
      </c>
    </row>
    <row r="176" spans="3:12" ht="31.5">
      <c r="C176" s="341" t="s">
        <v>343</v>
      </c>
      <c r="D176" s="352" t="s">
        <v>1137</v>
      </c>
      <c r="E176" s="341" t="s">
        <v>614</v>
      </c>
      <c r="F176" s="341">
        <v>14</v>
      </c>
      <c r="G176" s="341" t="s">
        <v>1138</v>
      </c>
      <c r="H176" s="348" t="s">
        <v>1139</v>
      </c>
      <c r="I176" s="350">
        <v>307053</v>
      </c>
      <c r="J176" s="354">
        <f t="shared" si="4"/>
        <v>4298742</v>
      </c>
      <c r="K176" s="351">
        <v>308350</v>
      </c>
      <c r="L176" s="354">
        <f t="shared" si="5"/>
        <v>4316900</v>
      </c>
    </row>
    <row r="177" spans="3:12">
      <c r="C177" s="346">
        <v>5.7</v>
      </c>
      <c r="D177" s="347" t="s">
        <v>322</v>
      </c>
      <c r="E177" s="341"/>
      <c r="F177" s="341"/>
      <c r="G177" s="341"/>
      <c r="H177" s="348" t="s">
        <v>1035</v>
      </c>
      <c r="I177" s="350"/>
      <c r="J177" s="354">
        <f t="shared" si="4"/>
        <v>0</v>
      </c>
      <c r="K177" s="351"/>
      <c r="L177" s="354">
        <f t="shared" si="5"/>
        <v>0</v>
      </c>
    </row>
    <row r="178" spans="3:12" ht="42">
      <c r="C178" s="341" t="s">
        <v>346</v>
      </c>
      <c r="D178" s="352" t="s">
        <v>1140</v>
      </c>
      <c r="E178" s="341" t="s">
        <v>613</v>
      </c>
      <c r="F178" s="341">
        <v>70</v>
      </c>
      <c r="G178" s="341" t="s">
        <v>1141</v>
      </c>
      <c r="H178" s="348" t="s">
        <v>1142</v>
      </c>
      <c r="I178" s="350">
        <v>4395</v>
      </c>
      <c r="J178" s="354">
        <f t="shared" si="4"/>
        <v>307650</v>
      </c>
      <c r="K178" s="351">
        <v>4441</v>
      </c>
      <c r="L178" s="354">
        <f t="shared" si="5"/>
        <v>310870</v>
      </c>
    </row>
    <row r="179" spans="3:12" ht="31.5">
      <c r="C179" s="341" t="s">
        <v>348</v>
      </c>
      <c r="D179" s="352" t="s">
        <v>1143</v>
      </c>
      <c r="E179" s="341" t="s">
        <v>613</v>
      </c>
      <c r="F179" s="341">
        <v>142</v>
      </c>
      <c r="G179" s="341" t="s">
        <v>1144</v>
      </c>
      <c r="H179" s="348" t="s">
        <v>1145</v>
      </c>
      <c r="I179" s="350">
        <v>6971</v>
      </c>
      <c r="J179" s="354">
        <f t="shared" si="4"/>
        <v>989882</v>
      </c>
      <c r="K179" s="351">
        <v>7035</v>
      </c>
      <c r="L179" s="354">
        <f t="shared" si="5"/>
        <v>998970</v>
      </c>
    </row>
    <row r="180" spans="3:12" ht="42">
      <c r="C180" s="341" t="s">
        <v>350</v>
      </c>
      <c r="D180" s="352" t="s">
        <v>1146</v>
      </c>
      <c r="E180" s="341" t="s">
        <v>613</v>
      </c>
      <c r="F180" s="341">
        <v>271</v>
      </c>
      <c r="G180" s="341" t="s">
        <v>1147</v>
      </c>
      <c r="H180" s="348" t="s">
        <v>1148</v>
      </c>
      <c r="I180" s="350">
        <v>10871</v>
      </c>
      <c r="J180" s="354">
        <f t="shared" si="4"/>
        <v>2946041</v>
      </c>
      <c r="K180" s="351">
        <v>10970</v>
      </c>
      <c r="L180" s="354">
        <f t="shared" si="5"/>
        <v>2972870</v>
      </c>
    </row>
    <row r="181" spans="3:12" ht="31.5">
      <c r="C181" s="341" t="s">
        <v>499</v>
      </c>
      <c r="D181" s="352" t="s">
        <v>1149</v>
      </c>
      <c r="E181" s="341" t="s">
        <v>613</v>
      </c>
      <c r="F181" s="341">
        <v>76</v>
      </c>
      <c r="G181" s="341" t="s">
        <v>1150</v>
      </c>
      <c r="H181" s="348" t="s">
        <v>1151</v>
      </c>
      <c r="I181" s="350">
        <v>19844</v>
      </c>
      <c r="J181" s="354">
        <f t="shared" si="4"/>
        <v>1508144</v>
      </c>
      <c r="K181" s="351">
        <v>20046</v>
      </c>
      <c r="L181" s="354">
        <f t="shared" si="5"/>
        <v>1523496</v>
      </c>
    </row>
    <row r="182" spans="3:12" ht="31.5">
      <c r="C182" s="341" t="s">
        <v>500</v>
      </c>
      <c r="D182" s="352" t="s">
        <v>1152</v>
      </c>
      <c r="E182" s="341" t="s">
        <v>613</v>
      </c>
      <c r="F182" s="341">
        <v>75</v>
      </c>
      <c r="G182" s="341" t="s">
        <v>1153</v>
      </c>
      <c r="H182" s="348" t="s">
        <v>1154</v>
      </c>
      <c r="I182" s="350">
        <v>29318</v>
      </c>
      <c r="J182" s="354">
        <f t="shared" si="4"/>
        <v>2198850</v>
      </c>
      <c r="K182" s="351">
        <v>29600</v>
      </c>
      <c r="L182" s="354">
        <f t="shared" si="5"/>
        <v>2220000</v>
      </c>
    </row>
    <row r="183" spans="3:12" ht="21">
      <c r="C183" s="341" t="s">
        <v>658</v>
      </c>
      <c r="D183" s="352" t="s">
        <v>1155</v>
      </c>
      <c r="E183" s="341" t="s">
        <v>613</v>
      </c>
      <c r="F183" s="341">
        <v>15</v>
      </c>
      <c r="G183" s="341" t="s">
        <v>1156</v>
      </c>
      <c r="H183" s="348" t="s">
        <v>1157</v>
      </c>
      <c r="I183" s="350">
        <v>8755</v>
      </c>
      <c r="J183" s="354">
        <f t="shared" si="4"/>
        <v>131325</v>
      </c>
      <c r="K183" s="351">
        <v>8774</v>
      </c>
      <c r="L183" s="354">
        <f t="shared" si="5"/>
        <v>131610</v>
      </c>
    </row>
    <row r="184" spans="3:12" ht="21">
      <c r="C184" s="341" t="s">
        <v>659</v>
      </c>
      <c r="D184" s="352" t="s">
        <v>1158</v>
      </c>
      <c r="E184" s="341" t="s">
        <v>613</v>
      </c>
      <c r="F184" s="341">
        <v>95</v>
      </c>
      <c r="G184" s="341" t="s">
        <v>1159</v>
      </c>
      <c r="H184" s="348" t="s">
        <v>1160</v>
      </c>
      <c r="I184" s="350">
        <v>15742</v>
      </c>
      <c r="J184" s="354">
        <f t="shared" si="4"/>
        <v>1495490</v>
      </c>
      <c r="K184" s="351">
        <v>15750</v>
      </c>
      <c r="L184" s="354">
        <f t="shared" si="5"/>
        <v>1496250</v>
      </c>
    </row>
    <row r="185" spans="3:12" ht="21">
      <c r="C185" s="341" t="s">
        <v>660</v>
      </c>
      <c r="D185" s="352" t="s">
        <v>1161</v>
      </c>
      <c r="E185" s="341" t="s">
        <v>613</v>
      </c>
      <c r="F185" s="341">
        <v>104</v>
      </c>
      <c r="G185" s="341" t="s">
        <v>1162</v>
      </c>
      <c r="H185" s="348" t="s">
        <v>1163</v>
      </c>
      <c r="I185" s="350">
        <v>18851</v>
      </c>
      <c r="J185" s="354">
        <f t="shared" si="4"/>
        <v>1960504</v>
      </c>
      <c r="K185" s="351">
        <v>18873</v>
      </c>
      <c r="L185" s="354">
        <f t="shared" si="5"/>
        <v>1962792</v>
      </c>
    </row>
    <row r="186" spans="3:12" ht="21">
      <c r="C186" s="341" t="s">
        <v>661</v>
      </c>
      <c r="D186" s="352" t="s">
        <v>1164</v>
      </c>
      <c r="E186" s="341" t="s">
        <v>613</v>
      </c>
      <c r="F186" s="341">
        <v>5</v>
      </c>
      <c r="G186" s="341" t="s">
        <v>1165</v>
      </c>
      <c r="H186" s="348" t="s">
        <v>1166</v>
      </c>
      <c r="I186" s="350">
        <v>36107</v>
      </c>
      <c r="J186" s="354">
        <f t="shared" si="4"/>
        <v>180535</v>
      </c>
      <c r="K186" s="351">
        <v>36210</v>
      </c>
      <c r="L186" s="354">
        <f t="shared" si="5"/>
        <v>181050</v>
      </c>
    </row>
    <row r="187" spans="3:12" ht="21">
      <c r="C187" s="341" t="s">
        <v>1167</v>
      </c>
      <c r="D187" s="352" t="s">
        <v>1168</v>
      </c>
      <c r="E187" s="341" t="s">
        <v>613</v>
      </c>
      <c r="F187" s="341">
        <v>23</v>
      </c>
      <c r="G187" s="341" t="s">
        <v>1169</v>
      </c>
      <c r="H187" s="348" t="s">
        <v>1170</v>
      </c>
      <c r="I187" s="350">
        <v>54353</v>
      </c>
      <c r="J187" s="354">
        <f t="shared" si="4"/>
        <v>1250119</v>
      </c>
      <c r="K187" s="351">
        <v>54535</v>
      </c>
      <c r="L187" s="354">
        <f t="shared" si="5"/>
        <v>1254305</v>
      </c>
    </row>
    <row r="188" spans="3:12" ht="21">
      <c r="C188" s="341" t="s">
        <v>1171</v>
      </c>
      <c r="D188" s="352" t="s">
        <v>1172</v>
      </c>
      <c r="E188" s="341" t="s">
        <v>613</v>
      </c>
      <c r="F188" s="341">
        <v>66</v>
      </c>
      <c r="G188" s="341" t="s">
        <v>1173</v>
      </c>
      <c r="H188" s="348" t="s">
        <v>1174</v>
      </c>
      <c r="I188" s="350">
        <v>83634</v>
      </c>
      <c r="J188" s="354">
        <f t="shared" si="4"/>
        <v>5519844</v>
      </c>
      <c r="K188" s="351">
        <v>83966</v>
      </c>
      <c r="L188" s="354">
        <f t="shared" si="5"/>
        <v>5541756</v>
      </c>
    </row>
    <row r="189" spans="3:12" ht="31.5">
      <c r="C189" s="341" t="s">
        <v>1175</v>
      </c>
      <c r="D189" s="352" t="s">
        <v>1176</v>
      </c>
      <c r="E189" s="341" t="s">
        <v>613</v>
      </c>
      <c r="F189" s="341">
        <v>85</v>
      </c>
      <c r="G189" s="341" t="s">
        <v>1177</v>
      </c>
      <c r="H189" s="348" t="s">
        <v>1178</v>
      </c>
      <c r="I189" s="350">
        <v>281725</v>
      </c>
      <c r="J189" s="354">
        <f t="shared" si="4"/>
        <v>23946625</v>
      </c>
      <c r="K189" s="351">
        <v>284924</v>
      </c>
      <c r="L189" s="354">
        <f t="shared" si="5"/>
        <v>24218540</v>
      </c>
    </row>
    <row r="190" spans="3:12" ht="31.5">
      <c r="C190" s="341" t="s">
        <v>1179</v>
      </c>
      <c r="D190" s="352" t="s">
        <v>1180</v>
      </c>
      <c r="E190" s="341" t="s">
        <v>613</v>
      </c>
      <c r="F190" s="341">
        <v>23</v>
      </c>
      <c r="G190" s="341" t="s">
        <v>1181</v>
      </c>
      <c r="H190" s="348" t="s">
        <v>1182</v>
      </c>
      <c r="I190" s="350">
        <v>141915</v>
      </c>
      <c r="J190" s="354">
        <f t="shared" si="4"/>
        <v>3264045</v>
      </c>
      <c r="K190" s="351">
        <v>143522</v>
      </c>
      <c r="L190" s="354">
        <f t="shared" si="5"/>
        <v>3301006</v>
      </c>
    </row>
    <row r="191" spans="3:12" ht="31.5">
      <c r="C191" s="341" t="s">
        <v>1183</v>
      </c>
      <c r="D191" s="352" t="s">
        <v>1184</v>
      </c>
      <c r="E191" s="341" t="s">
        <v>613</v>
      </c>
      <c r="F191" s="341">
        <v>25</v>
      </c>
      <c r="G191" s="341" t="s">
        <v>1185</v>
      </c>
      <c r="H191" s="348" t="s">
        <v>1186</v>
      </c>
      <c r="I191" s="350">
        <v>440738</v>
      </c>
      <c r="J191" s="354">
        <f t="shared" si="4"/>
        <v>11018450</v>
      </c>
      <c r="K191" s="351">
        <v>446102</v>
      </c>
      <c r="L191" s="354">
        <f t="shared" si="5"/>
        <v>11152550</v>
      </c>
    </row>
    <row r="192" spans="3:12" ht="31.5">
      <c r="C192" s="341" t="s">
        <v>1187</v>
      </c>
      <c r="D192" s="352" t="s">
        <v>1188</v>
      </c>
      <c r="E192" s="341" t="s">
        <v>613</v>
      </c>
      <c r="F192" s="341">
        <v>95</v>
      </c>
      <c r="G192" s="341" t="s">
        <v>1189</v>
      </c>
      <c r="H192" s="348" t="s">
        <v>1190</v>
      </c>
      <c r="I192" s="350">
        <v>655366</v>
      </c>
      <c r="J192" s="354">
        <f t="shared" si="4"/>
        <v>62259770</v>
      </c>
      <c r="K192" s="351">
        <v>663402</v>
      </c>
      <c r="L192" s="354">
        <f t="shared" si="5"/>
        <v>63023190</v>
      </c>
    </row>
    <row r="193" spans="3:12" ht="31.5">
      <c r="C193" s="341" t="s">
        <v>1191</v>
      </c>
      <c r="D193" s="352" t="s">
        <v>1192</v>
      </c>
      <c r="E193" s="341" t="s">
        <v>613</v>
      </c>
      <c r="F193" s="341">
        <v>5</v>
      </c>
      <c r="G193" s="341" t="s">
        <v>1193</v>
      </c>
      <c r="H193" s="348" t="s">
        <v>1194</v>
      </c>
      <c r="I193" s="350">
        <v>48516</v>
      </c>
      <c r="J193" s="354">
        <f t="shared" si="4"/>
        <v>242580</v>
      </c>
      <c r="K193" s="351">
        <v>49087</v>
      </c>
      <c r="L193" s="354">
        <f t="shared" si="5"/>
        <v>245435</v>
      </c>
    </row>
    <row r="194" spans="3:12" ht="31.5">
      <c r="C194" s="341" t="s">
        <v>1195</v>
      </c>
      <c r="D194" s="352" t="s">
        <v>1196</v>
      </c>
      <c r="E194" s="341" t="s">
        <v>624</v>
      </c>
      <c r="F194" s="341">
        <v>16</v>
      </c>
      <c r="G194" s="341" t="s">
        <v>1197</v>
      </c>
      <c r="H194" s="348" t="s">
        <v>1198</v>
      </c>
      <c r="I194" s="350">
        <v>78503</v>
      </c>
      <c r="J194" s="354">
        <f t="shared" si="4"/>
        <v>1256048</v>
      </c>
      <c r="K194" s="351">
        <v>79322</v>
      </c>
      <c r="L194" s="354">
        <f t="shared" si="5"/>
        <v>1269152</v>
      </c>
    </row>
    <row r="195" spans="3:12" ht="31.5">
      <c r="C195" s="341" t="s">
        <v>1199</v>
      </c>
      <c r="D195" s="352" t="s">
        <v>1200</v>
      </c>
      <c r="E195" s="341" t="s">
        <v>613</v>
      </c>
      <c r="F195" s="341">
        <v>17</v>
      </c>
      <c r="G195" s="341" t="s">
        <v>1201</v>
      </c>
      <c r="H195" s="348" t="s">
        <v>1202</v>
      </c>
      <c r="I195" s="350">
        <v>145216</v>
      </c>
      <c r="J195" s="354">
        <f t="shared" si="4"/>
        <v>2468672</v>
      </c>
      <c r="K195" s="351">
        <v>146902</v>
      </c>
      <c r="L195" s="354">
        <f t="shared" si="5"/>
        <v>2497334</v>
      </c>
    </row>
    <row r="196" spans="3:12">
      <c r="C196" s="346">
        <v>5.8</v>
      </c>
      <c r="D196" s="347" t="s">
        <v>330</v>
      </c>
      <c r="E196" s="341"/>
      <c r="F196" s="341"/>
      <c r="G196" s="341"/>
      <c r="H196" s="348" t="s">
        <v>1035</v>
      </c>
      <c r="I196" s="350"/>
      <c r="J196" s="354">
        <f t="shared" si="4"/>
        <v>0</v>
      </c>
      <c r="K196" s="351"/>
      <c r="L196" s="354">
        <f t="shared" si="5"/>
        <v>0</v>
      </c>
    </row>
    <row r="197" spans="3:12" ht="52.5">
      <c r="C197" s="341" t="s">
        <v>501</v>
      </c>
      <c r="D197" s="352" t="s">
        <v>656</v>
      </c>
      <c r="E197" s="341" t="s">
        <v>614</v>
      </c>
      <c r="F197" s="341">
        <v>1</v>
      </c>
      <c r="G197" s="341" t="s">
        <v>657</v>
      </c>
      <c r="H197" s="348" t="s">
        <v>1203</v>
      </c>
      <c r="I197" s="350">
        <v>184002</v>
      </c>
      <c r="J197" s="354">
        <f t="shared" si="4"/>
        <v>184002</v>
      </c>
      <c r="K197" s="351">
        <v>184811</v>
      </c>
      <c r="L197" s="354">
        <f t="shared" si="5"/>
        <v>184811</v>
      </c>
    </row>
    <row r="198" spans="3:12">
      <c r="C198" s="346">
        <v>5.9</v>
      </c>
      <c r="D198" s="347" t="s">
        <v>473</v>
      </c>
      <c r="E198" s="341"/>
      <c r="F198" s="341"/>
      <c r="G198" s="341"/>
      <c r="H198" s="348" t="s">
        <v>1035</v>
      </c>
      <c r="I198" s="350"/>
      <c r="J198" s="354">
        <f t="shared" si="4"/>
        <v>0</v>
      </c>
      <c r="K198" s="351"/>
      <c r="L198" s="354">
        <f t="shared" si="5"/>
        <v>0</v>
      </c>
    </row>
    <row r="199" spans="3:12" ht="63">
      <c r="C199" s="341" t="s">
        <v>502</v>
      </c>
      <c r="D199" s="352" t="s">
        <v>662</v>
      </c>
      <c r="E199" s="341" t="s">
        <v>614</v>
      </c>
      <c r="F199" s="341">
        <v>22</v>
      </c>
      <c r="G199" s="341" t="s">
        <v>663</v>
      </c>
      <c r="H199" s="348" t="s">
        <v>1204</v>
      </c>
      <c r="I199" s="350">
        <v>108693</v>
      </c>
      <c r="J199" s="354">
        <f t="shared" si="4"/>
        <v>2391246</v>
      </c>
      <c r="K199" s="351">
        <v>109110</v>
      </c>
      <c r="L199" s="354">
        <f t="shared" si="5"/>
        <v>2400420</v>
      </c>
    </row>
    <row r="200" spans="3:12">
      <c r="C200" s="346">
        <v>5.0999999999999996</v>
      </c>
      <c r="D200" s="347" t="s">
        <v>664</v>
      </c>
      <c r="E200" s="341"/>
      <c r="F200" s="341"/>
      <c r="G200" s="341"/>
      <c r="H200" s="348"/>
      <c r="I200" s="350"/>
      <c r="J200" s="354">
        <f t="shared" ref="J200:J263" si="6">+ROUND(I200*F200,0)</f>
        <v>0</v>
      </c>
      <c r="K200" s="351"/>
      <c r="L200" s="354">
        <f t="shared" ref="L200:L263" si="7">+ROUND(F200*K200,0)</f>
        <v>0</v>
      </c>
    </row>
    <row r="201" spans="3:12" ht="31.5">
      <c r="C201" s="341" t="s">
        <v>667</v>
      </c>
      <c r="D201" s="352" t="s">
        <v>665</v>
      </c>
      <c r="E201" s="341" t="s">
        <v>613</v>
      </c>
      <c r="F201" s="341">
        <v>80</v>
      </c>
      <c r="G201" s="341" t="s">
        <v>666</v>
      </c>
      <c r="H201" s="348" t="s">
        <v>1205</v>
      </c>
      <c r="I201" s="350">
        <v>103245</v>
      </c>
      <c r="J201" s="354">
        <f t="shared" si="6"/>
        <v>8259600</v>
      </c>
      <c r="K201" s="351">
        <v>104309</v>
      </c>
      <c r="L201" s="354">
        <f t="shared" si="7"/>
        <v>8344720</v>
      </c>
    </row>
    <row r="202" spans="3:12" ht="63">
      <c r="C202" s="341" t="s">
        <v>668</v>
      </c>
      <c r="D202" s="352" t="s">
        <v>1206</v>
      </c>
      <c r="E202" s="341" t="s">
        <v>614</v>
      </c>
      <c r="F202" s="341">
        <v>2</v>
      </c>
      <c r="G202" s="341" t="s">
        <v>1207</v>
      </c>
      <c r="H202" s="348" t="s">
        <v>1208</v>
      </c>
      <c r="I202" s="350">
        <v>976632</v>
      </c>
      <c r="J202" s="354">
        <f t="shared" si="6"/>
        <v>1953264</v>
      </c>
      <c r="K202" s="351">
        <v>986153</v>
      </c>
      <c r="L202" s="354">
        <f t="shared" si="7"/>
        <v>1972306</v>
      </c>
    </row>
    <row r="203" spans="3:12">
      <c r="C203" s="346">
        <v>5.1100000000000003</v>
      </c>
      <c r="D203" s="347" t="s">
        <v>1209</v>
      </c>
      <c r="E203" s="341"/>
      <c r="F203" s="341"/>
      <c r="G203" s="341"/>
      <c r="H203" s="348" t="s">
        <v>1035</v>
      </c>
      <c r="I203" s="350"/>
      <c r="J203" s="354">
        <f t="shared" si="6"/>
        <v>0</v>
      </c>
      <c r="K203" s="351"/>
      <c r="L203" s="354">
        <f t="shared" si="7"/>
        <v>0</v>
      </c>
    </row>
    <row r="204" spans="3:12" ht="147">
      <c r="C204" s="341" t="s">
        <v>1210</v>
      </c>
      <c r="D204" s="234" t="s">
        <v>1651</v>
      </c>
      <c r="E204" s="341" t="s">
        <v>614</v>
      </c>
      <c r="F204" s="341">
        <v>1</v>
      </c>
      <c r="G204" s="341" t="s">
        <v>1211</v>
      </c>
      <c r="H204" s="348" t="s">
        <v>1212</v>
      </c>
      <c r="I204" s="350">
        <v>5178511</v>
      </c>
      <c r="J204" s="354">
        <f t="shared" si="6"/>
        <v>5178511</v>
      </c>
      <c r="K204" s="351">
        <v>5200000</v>
      </c>
      <c r="L204" s="354">
        <f t="shared" si="7"/>
        <v>5200000</v>
      </c>
    </row>
    <row r="205" spans="3:12" ht="63">
      <c r="C205" s="341" t="s">
        <v>1213</v>
      </c>
      <c r="D205" s="352" t="s">
        <v>1214</v>
      </c>
      <c r="E205" s="341" t="s">
        <v>614</v>
      </c>
      <c r="F205" s="341">
        <v>1</v>
      </c>
      <c r="G205" s="341" t="s">
        <v>1215</v>
      </c>
      <c r="H205" s="348" t="s">
        <v>1216</v>
      </c>
      <c r="I205" s="350">
        <v>341547</v>
      </c>
      <c r="J205" s="354">
        <f t="shared" si="6"/>
        <v>341547</v>
      </c>
      <c r="K205" s="351">
        <v>172000</v>
      </c>
      <c r="L205" s="354">
        <f t="shared" si="7"/>
        <v>172000</v>
      </c>
    </row>
    <row r="206" spans="3:12" ht="73.5">
      <c r="C206" s="341" t="s">
        <v>1217</v>
      </c>
      <c r="D206" s="352" t="s">
        <v>1218</v>
      </c>
      <c r="E206" s="341" t="s">
        <v>614</v>
      </c>
      <c r="F206" s="341">
        <v>1</v>
      </c>
      <c r="G206" s="341" t="s">
        <v>1219</v>
      </c>
      <c r="H206" s="348" t="s">
        <v>1220</v>
      </c>
      <c r="I206" s="350">
        <v>1553331</v>
      </c>
      <c r="J206" s="354">
        <f t="shared" si="6"/>
        <v>1553331</v>
      </c>
      <c r="K206" s="351">
        <v>1535000</v>
      </c>
      <c r="L206" s="354">
        <f t="shared" si="7"/>
        <v>1535000</v>
      </c>
    </row>
    <row r="207" spans="3:12">
      <c r="C207" s="346">
        <v>5.12</v>
      </c>
      <c r="D207" s="347" t="s">
        <v>1221</v>
      </c>
      <c r="E207" s="341"/>
      <c r="F207" s="341"/>
      <c r="G207" s="341"/>
      <c r="H207" s="348" t="s">
        <v>1035</v>
      </c>
      <c r="I207" s="350"/>
      <c r="J207" s="354">
        <f t="shared" si="6"/>
        <v>0</v>
      </c>
      <c r="K207" s="351"/>
      <c r="L207" s="354">
        <f t="shared" si="7"/>
        <v>0</v>
      </c>
    </row>
    <row r="208" spans="3:12" ht="31.5">
      <c r="C208" s="341" t="s">
        <v>1222</v>
      </c>
      <c r="D208" s="352" t="s">
        <v>1223</v>
      </c>
      <c r="E208" s="341" t="s">
        <v>614</v>
      </c>
      <c r="F208" s="341">
        <v>5</v>
      </c>
      <c r="G208" s="341" t="s">
        <v>1224</v>
      </c>
      <c r="H208" s="348" t="s">
        <v>1225</v>
      </c>
      <c r="I208" s="350">
        <v>307569</v>
      </c>
      <c r="J208" s="354">
        <f t="shared" si="6"/>
        <v>1537845</v>
      </c>
      <c r="K208" s="351">
        <v>310850</v>
      </c>
      <c r="L208" s="354">
        <f t="shared" si="7"/>
        <v>1554250</v>
      </c>
    </row>
    <row r="209" spans="3:12" ht="42">
      <c r="C209" s="341" t="s">
        <v>1226</v>
      </c>
      <c r="D209" s="352" t="s">
        <v>1227</v>
      </c>
      <c r="E209" s="341" t="s">
        <v>613</v>
      </c>
      <c r="F209" s="341">
        <v>70</v>
      </c>
      <c r="G209" s="341" t="s">
        <v>1228</v>
      </c>
      <c r="H209" s="348" t="s">
        <v>1229</v>
      </c>
      <c r="I209" s="350">
        <v>2228</v>
      </c>
      <c r="J209" s="354">
        <f t="shared" si="6"/>
        <v>155960</v>
      </c>
      <c r="K209" s="351">
        <v>2264</v>
      </c>
      <c r="L209" s="354">
        <f t="shared" si="7"/>
        <v>158480</v>
      </c>
    </row>
    <row r="210" spans="3:12" ht="63">
      <c r="C210" s="341" t="s">
        <v>1230</v>
      </c>
      <c r="D210" s="352" t="s">
        <v>1231</v>
      </c>
      <c r="E210" s="341" t="s">
        <v>614</v>
      </c>
      <c r="F210" s="341">
        <v>5</v>
      </c>
      <c r="G210" s="341" t="s">
        <v>1232</v>
      </c>
      <c r="H210" s="348" t="s">
        <v>1233</v>
      </c>
      <c r="I210" s="350">
        <v>57267</v>
      </c>
      <c r="J210" s="354">
        <f t="shared" si="6"/>
        <v>286335</v>
      </c>
      <c r="K210" s="351">
        <v>57339</v>
      </c>
      <c r="L210" s="354">
        <f t="shared" si="7"/>
        <v>286695</v>
      </c>
    </row>
    <row r="211" spans="3:12" ht="31.5">
      <c r="C211" s="341" t="s">
        <v>1234</v>
      </c>
      <c r="D211" s="352" t="s">
        <v>1235</v>
      </c>
      <c r="E211" s="341" t="s">
        <v>74</v>
      </c>
      <c r="F211" s="341">
        <v>6</v>
      </c>
      <c r="G211" s="341" t="s">
        <v>1236</v>
      </c>
      <c r="H211" s="348" t="s">
        <v>1237</v>
      </c>
      <c r="I211" s="350">
        <v>64331</v>
      </c>
      <c r="J211" s="354">
        <f t="shared" si="6"/>
        <v>385986</v>
      </c>
      <c r="K211" s="351">
        <v>64669</v>
      </c>
      <c r="L211" s="354">
        <f t="shared" si="7"/>
        <v>388014</v>
      </c>
    </row>
    <row r="212" spans="3:12" ht="31.5">
      <c r="C212" s="341" t="s">
        <v>1238</v>
      </c>
      <c r="D212" s="352" t="s">
        <v>1239</v>
      </c>
      <c r="E212" s="341" t="s">
        <v>614</v>
      </c>
      <c r="F212" s="341">
        <v>1</v>
      </c>
      <c r="G212" s="341" t="s">
        <v>1240</v>
      </c>
      <c r="H212" s="348" t="s">
        <v>1241</v>
      </c>
      <c r="I212" s="350">
        <v>2017951</v>
      </c>
      <c r="J212" s="354">
        <f t="shared" si="6"/>
        <v>2017951</v>
      </c>
      <c r="K212" s="351">
        <v>2027732</v>
      </c>
      <c r="L212" s="354">
        <f t="shared" si="7"/>
        <v>2027732</v>
      </c>
    </row>
    <row r="213" spans="3:12" ht="42">
      <c r="C213" s="341" t="s">
        <v>1242</v>
      </c>
      <c r="D213" s="352" t="s">
        <v>1243</v>
      </c>
      <c r="E213" s="341" t="s">
        <v>613</v>
      </c>
      <c r="F213" s="341">
        <v>12</v>
      </c>
      <c r="G213" s="341" t="s">
        <v>1244</v>
      </c>
      <c r="H213" s="348" t="s">
        <v>1245</v>
      </c>
      <c r="I213" s="350">
        <v>126201</v>
      </c>
      <c r="J213" s="354">
        <f t="shared" si="6"/>
        <v>1514412</v>
      </c>
      <c r="K213" s="351">
        <v>126741</v>
      </c>
      <c r="L213" s="354">
        <f t="shared" si="7"/>
        <v>1520892</v>
      </c>
    </row>
    <row r="214" spans="3:12" ht="52.5">
      <c r="C214" s="341" t="s">
        <v>1246</v>
      </c>
      <c r="D214" s="352" t="s">
        <v>1247</v>
      </c>
      <c r="E214" s="341" t="s">
        <v>614</v>
      </c>
      <c r="F214" s="341">
        <v>1</v>
      </c>
      <c r="G214" s="341" t="s">
        <v>1248</v>
      </c>
      <c r="H214" s="348" t="s">
        <v>1249</v>
      </c>
      <c r="I214" s="350">
        <v>1834197</v>
      </c>
      <c r="J214" s="354">
        <f t="shared" si="6"/>
        <v>1834197</v>
      </c>
      <c r="K214" s="351">
        <v>1847500</v>
      </c>
      <c r="L214" s="354">
        <f t="shared" si="7"/>
        <v>1847500</v>
      </c>
    </row>
    <row r="215" spans="3:12" ht="52.5">
      <c r="C215" s="341" t="s">
        <v>1250</v>
      </c>
      <c r="D215" s="352" t="s">
        <v>1251</v>
      </c>
      <c r="E215" s="341" t="s">
        <v>614</v>
      </c>
      <c r="F215" s="341">
        <v>1</v>
      </c>
      <c r="G215" s="341" t="s">
        <v>1252</v>
      </c>
      <c r="H215" s="348" t="s">
        <v>1253</v>
      </c>
      <c r="I215" s="350">
        <v>3783172</v>
      </c>
      <c r="J215" s="354">
        <f t="shared" si="6"/>
        <v>3783172</v>
      </c>
      <c r="K215" s="351">
        <v>3801345</v>
      </c>
      <c r="L215" s="354">
        <f t="shared" si="7"/>
        <v>3801345</v>
      </c>
    </row>
    <row r="216" spans="3:12" ht="52.5">
      <c r="C216" s="341" t="s">
        <v>1254</v>
      </c>
      <c r="D216" s="352" t="s">
        <v>1255</v>
      </c>
      <c r="E216" s="341" t="s">
        <v>613</v>
      </c>
      <c r="F216" s="341">
        <v>105</v>
      </c>
      <c r="G216" s="341" t="s">
        <v>1256</v>
      </c>
      <c r="H216" s="348" t="s">
        <v>1257</v>
      </c>
      <c r="I216" s="350">
        <v>337294</v>
      </c>
      <c r="J216" s="354">
        <f t="shared" si="6"/>
        <v>35415870</v>
      </c>
      <c r="K216" s="351">
        <v>338784</v>
      </c>
      <c r="L216" s="354">
        <f t="shared" si="7"/>
        <v>35572320</v>
      </c>
    </row>
    <row r="217" spans="3:12" ht="52.5">
      <c r="C217" s="341" t="s">
        <v>1258</v>
      </c>
      <c r="D217" s="352" t="s">
        <v>1259</v>
      </c>
      <c r="E217" s="341" t="s">
        <v>614</v>
      </c>
      <c r="F217" s="341">
        <v>1</v>
      </c>
      <c r="G217" s="341" t="s">
        <v>1260</v>
      </c>
      <c r="H217" s="348" t="s">
        <v>1261</v>
      </c>
      <c r="I217" s="350">
        <v>1359974</v>
      </c>
      <c r="J217" s="354">
        <f t="shared" si="6"/>
        <v>1359974</v>
      </c>
      <c r="K217" s="351">
        <v>1365727</v>
      </c>
      <c r="L217" s="354">
        <f t="shared" si="7"/>
        <v>1365727</v>
      </c>
    </row>
    <row r="218" spans="3:12" ht="63">
      <c r="C218" s="341" t="s">
        <v>1262</v>
      </c>
      <c r="D218" s="352" t="s">
        <v>1263</v>
      </c>
      <c r="E218" s="341" t="s">
        <v>614</v>
      </c>
      <c r="F218" s="341">
        <v>1</v>
      </c>
      <c r="G218" s="341" t="s">
        <v>1264</v>
      </c>
      <c r="H218" s="348" t="s">
        <v>1265</v>
      </c>
      <c r="I218" s="350">
        <v>3438697</v>
      </c>
      <c r="J218" s="354">
        <f t="shared" si="6"/>
        <v>3438697</v>
      </c>
      <c r="K218" s="351">
        <v>3456269</v>
      </c>
      <c r="L218" s="354">
        <f t="shared" si="7"/>
        <v>3456269</v>
      </c>
    </row>
    <row r="219" spans="3:12" ht="73.5">
      <c r="C219" s="341" t="s">
        <v>1266</v>
      </c>
      <c r="D219" s="352" t="s">
        <v>1267</v>
      </c>
      <c r="E219" s="341" t="s">
        <v>614</v>
      </c>
      <c r="F219" s="341">
        <v>1</v>
      </c>
      <c r="G219" s="341" t="s">
        <v>1268</v>
      </c>
      <c r="H219" s="348" t="s">
        <v>1269</v>
      </c>
      <c r="I219" s="350">
        <v>17656198</v>
      </c>
      <c r="J219" s="354">
        <f t="shared" si="6"/>
        <v>17656198</v>
      </c>
      <c r="K219" s="351">
        <v>17735076</v>
      </c>
      <c r="L219" s="354">
        <f t="shared" si="7"/>
        <v>17735076</v>
      </c>
    </row>
    <row r="220" spans="3:12" ht="94.5">
      <c r="C220" s="341" t="s">
        <v>1270</v>
      </c>
      <c r="D220" s="352" t="s">
        <v>1271</v>
      </c>
      <c r="E220" s="341" t="s">
        <v>614</v>
      </c>
      <c r="F220" s="341">
        <v>1</v>
      </c>
      <c r="G220" s="341" t="s">
        <v>1272</v>
      </c>
      <c r="H220" s="348" t="s">
        <v>1273</v>
      </c>
      <c r="I220" s="350">
        <v>20919120</v>
      </c>
      <c r="J220" s="354">
        <f t="shared" si="6"/>
        <v>20919120</v>
      </c>
      <c r="K220" s="351">
        <v>21011040</v>
      </c>
      <c r="L220" s="354">
        <f t="shared" si="7"/>
        <v>21011040</v>
      </c>
    </row>
    <row r="221" spans="3:12" ht="84">
      <c r="C221" s="341" t="s">
        <v>1274</v>
      </c>
      <c r="D221" s="352" t="s">
        <v>1275</v>
      </c>
      <c r="E221" s="341" t="s">
        <v>614</v>
      </c>
      <c r="F221" s="341">
        <v>1</v>
      </c>
      <c r="G221" s="341" t="s">
        <v>1276</v>
      </c>
      <c r="H221" s="348" t="s">
        <v>1277</v>
      </c>
      <c r="I221" s="350">
        <v>14572160</v>
      </c>
      <c r="J221" s="354">
        <f t="shared" si="6"/>
        <v>14572160</v>
      </c>
      <c r="K221" s="351">
        <v>14636448</v>
      </c>
      <c r="L221" s="354">
        <f t="shared" si="7"/>
        <v>14636448</v>
      </c>
    </row>
    <row r="222" spans="3:12" ht="105">
      <c r="C222" s="341" t="s">
        <v>1278</v>
      </c>
      <c r="D222" s="352" t="s">
        <v>1279</v>
      </c>
      <c r="E222" s="341" t="s">
        <v>614</v>
      </c>
      <c r="F222" s="341">
        <v>1</v>
      </c>
      <c r="G222" s="341" t="s">
        <v>1280</v>
      </c>
      <c r="H222" s="348" t="s">
        <v>1281</v>
      </c>
      <c r="I222" s="350">
        <v>24073285</v>
      </c>
      <c r="J222" s="354">
        <f t="shared" si="6"/>
        <v>24073285</v>
      </c>
      <c r="K222" s="351">
        <v>24180100</v>
      </c>
      <c r="L222" s="354">
        <f t="shared" si="7"/>
        <v>24180100</v>
      </c>
    </row>
    <row r="223" spans="3:12" ht="94.5">
      <c r="C223" s="341" t="s">
        <v>1282</v>
      </c>
      <c r="D223" s="352" t="s">
        <v>1283</v>
      </c>
      <c r="E223" s="341" t="s">
        <v>614</v>
      </c>
      <c r="F223" s="341">
        <v>1</v>
      </c>
      <c r="G223" s="341" t="s">
        <v>1284</v>
      </c>
      <c r="H223" s="348" t="s">
        <v>1285</v>
      </c>
      <c r="I223" s="350">
        <v>73608613</v>
      </c>
      <c r="J223" s="354">
        <f t="shared" si="6"/>
        <v>73608613</v>
      </c>
      <c r="K223" s="351">
        <v>73931083</v>
      </c>
      <c r="L223" s="354">
        <f t="shared" si="7"/>
        <v>73931083</v>
      </c>
    </row>
    <row r="224" spans="3:12" ht="31.5">
      <c r="C224" s="341" t="s">
        <v>1286</v>
      </c>
      <c r="D224" s="352" t="s">
        <v>1287</v>
      </c>
      <c r="E224" s="341" t="s">
        <v>614</v>
      </c>
      <c r="F224" s="341">
        <v>5</v>
      </c>
      <c r="G224" s="341" t="s">
        <v>1288</v>
      </c>
      <c r="H224" s="348" t="s">
        <v>1289</v>
      </c>
      <c r="I224" s="350">
        <v>536353</v>
      </c>
      <c r="J224" s="354">
        <f t="shared" si="6"/>
        <v>2681765</v>
      </c>
      <c r="K224" s="351">
        <v>539657</v>
      </c>
      <c r="L224" s="354">
        <f t="shared" si="7"/>
        <v>2698285</v>
      </c>
    </row>
    <row r="225" spans="3:12" ht="21">
      <c r="C225" s="341" t="s">
        <v>1290</v>
      </c>
      <c r="D225" s="352" t="s">
        <v>1291</v>
      </c>
      <c r="E225" s="341" t="s">
        <v>614</v>
      </c>
      <c r="F225" s="341">
        <v>2</v>
      </c>
      <c r="G225" s="341" t="s">
        <v>1292</v>
      </c>
      <c r="H225" s="348" t="s">
        <v>1293</v>
      </c>
      <c r="I225" s="350">
        <v>367971</v>
      </c>
      <c r="J225" s="354">
        <f t="shared" si="6"/>
        <v>735942</v>
      </c>
      <c r="K225" s="351">
        <v>369450</v>
      </c>
      <c r="L225" s="354">
        <f t="shared" si="7"/>
        <v>738900</v>
      </c>
    </row>
    <row r="226" spans="3:12" ht="31.5">
      <c r="C226" s="341" t="s">
        <v>1294</v>
      </c>
      <c r="D226" s="352" t="s">
        <v>646</v>
      </c>
      <c r="E226" s="341" t="s">
        <v>72</v>
      </c>
      <c r="F226" s="341">
        <v>1</v>
      </c>
      <c r="G226" s="341" t="s">
        <v>647</v>
      </c>
      <c r="H226" s="348" t="s">
        <v>1295</v>
      </c>
      <c r="I226" s="350">
        <v>194085</v>
      </c>
      <c r="J226" s="354">
        <f t="shared" si="6"/>
        <v>194085</v>
      </c>
      <c r="K226" s="351">
        <v>194415</v>
      </c>
      <c r="L226" s="354">
        <f t="shared" si="7"/>
        <v>194415</v>
      </c>
    </row>
    <row r="227" spans="3:12">
      <c r="C227" s="346"/>
      <c r="D227" s="347" t="s">
        <v>352</v>
      </c>
      <c r="E227" s="347"/>
      <c r="F227" s="341"/>
      <c r="G227" s="347"/>
      <c r="H227" s="346" t="s">
        <v>1296</v>
      </c>
      <c r="I227" s="350"/>
      <c r="J227" s="355">
        <f>SUM(J129:J226)</f>
        <v>548685306</v>
      </c>
      <c r="K227" s="351"/>
      <c r="L227" s="355">
        <f>SUM(L127:L226)</f>
        <v>551603952</v>
      </c>
    </row>
    <row r="228" spans="3:12">
      <c r="C228" s="346">
        <v>6</v>
      </c>
      <c r="D228" s="347" t="s">
        <v>1297</v>
      </c>
      <c r="E228" s="341"/>
      <c r="F228" s="341"/>
      <c r="G228" s="341"/>
      <c r="H228" s="348"/>
      <c r="I228" s="350"/>
      <c r="J228" s="354">
        <f t="shared" si="6"/>
        <v>0</v>
      </c>
      <c r="K228" s="351"/>
      <c r="L228" s="354">
        <f t="shared" si="7"/>
        <v>0</v>
      </c>
    </row>
    <row r="229" spans="3:12" ht="115.5">
      <c r="C229" s="341">
        <v>6.01</v>
      </c>
      <c r="D229" s="352" t="s">
        <v>1298</v>
      </c>
      <c r="E229" s="341" t="s">
        <v>72</v>
      </c>
      <c r="F229" s="341">
        <v>600</v>
      </c>
      <c r="G229" s="341" t="s">
        <v>1299</v>
      </c>
      <c r="H229" s="348" t="s">
        <v>1300</v>
      </c>
      <c r="I229" s="350">
        <v>353695</v>
      </c>
      <c r="J229" s="354">
        <f t="shared" si="6"/>
        <v>212217000</v>
      </c>
      <c r="K229" s="351">
        <v>351801</v>
      </c>
      <c r="L229" s="354">
        <f t="shared" si="7"/>
        <v>211080600</v>
      </c>
    </row>
    <row r="230" spans="3:12" ht="94.5">
      <c r="C230" s="341">
        <v>6.02</v>
      </c>
      <c r="D230" s="352" t="s">
        <v>1301</v>
      </c>
      <c r="E230" s="341" t="s">
        <v>72</v>
      </c>
      <c r="F230" s="341">
        <v>100</v>
      </c>
      <c r="G230" s="341" t="s">
        <v>1302</v>
      </c>
      <c r="H230" s="348" t="s">
        <v>1303</v>
      </c>
      <c r="I230" s="350">
        <v>219467</v>
      </c>
      <c r="J230" s="354">
        <f t="shared" si="6"/>
        <v>21946700</v>
      </c>
      <c r="K230" s="351">
        <v>218346</v>
      </c>
      <c r="L230" s="354">
        <f t="shared" si="7"/>
        <v>21834600</v>
      </c>
    </row>
    <row r="231" spans="3:12">
      <c r="C231" s="346"/>
      <c r="D231" s="347" t="s">
        <v>1304</v>
      </c>
      <c r="E231" s="346"/>
      <c r="F231" s="341"/>
      <c r="G231" s="341"/>
      <c r="H231" s="347" t="s">
        <v>1305</v>
      </c>
      <c r="I231" s="350"/>
      <c r="J231" s="355">
        <f>SUM(J228:J230)</f>
        <v>234163700</v>
      </c>
      <c r="K231" s="351"/>
      <c r="L231" s="355">
        <f>SUM(L228:L230)</f>
        <v>232915200</v>
      </c>
    </row>
    <row r="232" spans="3:12">
      <c r="C232" s="346">
        <v>7</v>
      </c>
      <c r="D232" s="347" t="s">
        <v>1306</v>
      </c>
      <c r="E232" s="341"/>
      <c r="F232" s="341"/>
      <c r="G232" s="341"/>
      <c r="H232" s="348"/>
      <c r="I232" s="350"/>
      <c r="J232" s="354">
        <f t="shared" si="6"/>
        <v>0</v>
      </c>
      <c r="K232" s="351"/>
      <c r="L232" s="354">
        <f t="shared" si="7"/>
        <v>0</v>
      </c>
    </row>
    <row r="233" spans="3:12" ht="42">
      <c r="C233" s="341">
        <v>7.01</v>
      </c>
      <c r="D233" s="352" t="s">
        <v>1307</v>
      </c>
      <c r="E233" s="341" t="s">
        <v>72</v>
      </c>
      <c r="F233" s="353">
        <v>1700</v>
      </c>
      <c r="G233" s="341" t="s">
        <v>1308</v>
      </c>
      <c r="H233" s="348" t="s">
        <v>1309</v>
      </c>
      <c r="I233" s="350">
        <v>20716</v>
      </c>
      <c r="J233" s="354">
        <f t="shared" si="6"/>
        <v>35217200</v>
      </c>
      <c r="K233" s="351">
        <v>20813</v>
      </c>
      <c r="L233" s="354">
        <f t="shared" si="7"/>
        <v>35382100</v>
      </c>
    </row>
    <row r="234" spans="3:12" ht="52.5">
      <c r="C234" s="341">
        <v>7.02</v>
      </c>
      <c r="D234" s="352" t="s">
        <v>1310</v>
      </c>
      <c r="E234" s="341" t="s">
        <v>72</v>
      </c>
      <c r="F234" s="341">
        <v>35</v>
      </c>
      <c r="G234" s="341" t="s">
        <v>1311</v>
      </c>
      <c r="H234" s="348" t="s">
        <v>1312</v>
      </c>
      <c r="I234" s="350">
        <v>23640</v>
      </c>
      <c r="J234" s="354">
        <f t="shared" si="6"/>
        <v>827400</v>
      </c>
      <c r="K234" s="351">
        <v>23748</v>
      </c>
      <c r="L234" s="354">
        <f t="shared" si="7"/>
        <v>831180</v>
      </c>
    </row>
    <row r="235" spans="3:12" ht="52.5">
      <c r="C235" s="341">
        <v>7.03</v>
      </c>
      <c r="D235" s="352" t="s">
        <v>1313</v>
      </c>
      <c r="E235" s="341" t="s">
        <v>72</v>
      </c>
      <c r="F235" s="341">
        <v>600</v>
      </c>
      <c r="G235" s="341" t="s">
        <v>1314</v>
      </c>
      <c r="H235" s="348" t="s">
        <v>1315</v>
      </c>
      <c r="I235" s="350">
        <v>31557</v>
      </c>
      <c r="J235" s="354">
        <f t="shared" si="6"/>
        <v>18934200</v>
      </c>
      <c r="K235" s="351">
        <v>31696</v>
      </c>
      <c r="L235" s="354">
        <f t="shared" si="7"/>
        <v>19017600</v>
      </c>
    </row>
    <row r="236" spans="3:12" ht="31.5">
      <c r="C236" s="341">
        <v>7.04</v>
      </c>
      <c r="D236" s="352" t="s">
        <v>1316</v>
      </c>
      <c r="E236" s="341" t="s">
        <v>613</v>
      </c>
      <c r="F236" s="341">
        <v>600</v>
      </c>
      <c r="G236" s="341" t="s">
        <v>1317</v>
      </c>
      <c r="H236" s="348" t="s">
        <v>1318</v>
      </c>
      <c r="I236" s="350">
        <v>8164</v>
      </c>
      <c r="J236" s="354">
        <f t="shared" si="6"/>
        <v>4898400</v>
      </c>
      <c r="K236" s="351">
        <v>8237</v>
      </c>
      <c r="L236" s="354">
        <f t="shared" si="7"/>
        <v>4942200</v>
      </c>
    </row>
    <row r="237" spans="3:12">
      <c r="C237" s="346"/>
      <c r="D237" s="347" t="s">
        <v>1319</v>
      </c>
      <c r="E237" s="346"/>
      <c r="F237" s="341"/>
      <c r="G237" s="341"/>
      <c r="H237" s="347" t="s">
        <v>1320</v>
      </c>
      <c r="I237" s="350"/>
      <c r="J237" s="355">
        <f>SUM(J232:J236)</f>
        <v>59877200</v>
      </c>
      <c r="K237" s="351"/>
      <c r="L237" s="355">
        <f>SUM(L232:L236)</f>
        <v>60173080</v>
      </c>
    </row>
    <row r="238" spans="3:12">
      <c r="C238" s="346">
        <v>8</v>
      </c>
      <c r="D238" s="347" t="s">
        <v>1321</v>
      </c>
      <c r="E238" s="341"/>
      <c r="F238" s="341"/>
      <c r="G238" s="341"/>
      <c r="H238" s="348"/>
      <c r="I238" s="350"/>
      <c r="J238" s="354">
        <f t="shared" si="6"/>
        <v>0</v>
      </c>
      <c r="K238" s="351"/>
      <c r="L238" s="354">
        <f t="shared" si="7"/>
        <v>0</v>
      </c>
    </row>
    <row r="239" spans="3:12">
      <c r="C239" s="346">
        <v>8.1</v>
      </c>
      <c r="D239" s="347" t="s">
        <v>1322</v>
      </c>
      <c r="E239" s="341"/>
      <c r="F239" s="341"/>
      <c r="G239" s="341"/>
      <c r="H239" s="348"/>
      <c r="I239" s="350"/>
      <c r="J239" s="354">
        <f t="shared" si="6"/>
        <v>0</v>
      </c>
      <c r="K239" s="351"/>
      <c r="L239" s="354">
        <f t="shared" si="7"/>
        <v>0</v>
      </c>
    </row>
    <row r="240" spans="3:12" ht="84">
      <c r="C240" s="341" t="s">
        <v>1323</v>
      </c>
      <c r="D240" s="352" t="s">
        <v>1324</v>
      </c>
      <c r="E240" s="341" t="s">
        <v>72</v>
      </c>
      <c r="F240" s="341">
        <v>400</v>
      </c>
      <c r="G240" s="341" t="s">
        <v>1325</v>
      </c>
      <c r="H240" s="348" t="s">
        <v>1326</v>
      </c>
      <c r="I240" s="350">
        <v>132746</v>
      </c>
      <c r="J240" s="354">
        <f t="shared" si="6"/>
        <v>53098400</v>
      </c>
      <c r="K240" s="351">
        <v>132129</v>
      </c>
      <c r="L240" s="354">
        <f t="shared" si="7"/>
        <v>52851600</v>
      </c>
    </row>
    <row r="241" spans="3:12" ht="73.5">
      <c r="C241" s="341" t="s">
        <v>1327</v>
      </c>
      <c r="D241" s="352" t="s">
        <v>1328</v>
      </c>
      <c r="E241" s="341" t="s">
        <v>72</v>
      </c>
      <c r="F241" s="341">
        <v>138</v>
      </c>
      <c r="G241" s="341" t="s">
        <v>669</v>
      </c>
      <c r="H241" s="348" t="s">
        <v>1329</v>
      </c>
      <c r="I241" s="350">
        <v>24850</v>
      </c>
      <c r="J241" s="354">
        <f t="shared" si="6"/>
        <v>3429300</v>
      </c>
      <c r="K241" s="351">
        <v>24959</v>
      </c>
      <c r="L241" s="354">
        <f t="shared" si="7"/>
        <v>3444342</v>
      </c>
    </row>
    <row r="242" spans="3:12" ht="115.5">
      <c r="C242" s="341" t="s">
        <v>1330</v>
      </c>
      <c r="D242" s="352" t="s">
        <v>670</v>
      </c>
      <c r="E242" s="341" t="s">
        <v>72</v>
      </c>
      <c r="F242" s="341">
        <v>138</v>
      </c>
      <c r="G242" s="341" t="s">
        <v>671</v>
      </c>
      <c r="H242" s="348" t="s">
        <v>1331</v>
      </c>
      <c r="I242" s="350">
        <v>36179</v>
      </c>
      <c r="J242" s="354">
        <f t="shared" si="6"/>
        <v>4992702</v>
      </c>
      <c r="K242" s="351">
        <v>36353</v>
      </c>
      <c r="L242" s="354">
        <f t="shared" si="7"/>
        <v>5016714</v>
      </c>
    </row>
    <row r="243" spans="3:12">
      <c r="C243" s="346">
        <v>8.1999999999999993</v>
      </c>
      <c r="D243" s="347" t="s">
        <v>1332</v>
      </c>
      <c r="E243" s="341"/>
      <c r="F243" s="341"/>
      <c r="G243" s="341"/>
      <c r="H243" s="348"/>
      <c r="I243" s="350"/>
      <c r="J243" s="354">
        <f t="shared" si="6"/>
        <v>0</v>
      </c>
      <c r="K243" s="351"/>
      <c r="L243" s="354">
        <f t="shared" si="7"/>
        <v>0</v>
      </c>
    </row>
    <row r="244" spans="3:12" ht="52.5">
      <c r="C244" s="341" t="s">
        <v>1333</v>
      </c>
      <c r="D244" s="352" t="s">
        <v>1334</v>
      </c>
      <c r="E244" s="341" t="s">
        <v>570</v>
      </c>
      <c r="F244" s="353">
        <v>4950</v>
      </c>
      <c r="G244" s="341" t="s">
        <v>1335</v>
      </c>
      <c r="H244" s="348" t="s">
        <v>1336</v>
      </c>
      <c r="I244" s="350">
        <v>8445</v>
      </c>
      <c r="J244" s="354">
        <f t="shared" si="6"/>
        <v>41802750</v>
      </c>
      <c r="K244" s="351">
        <v>8456</v>
      </c>
      <c r="L244" s="354">
        <f t="shared" si="7"/>
        <v>41857200</v>
      </c>
    </row>
    <row r="245" spans="3:12" ht="52.5">
      <c r="C245" s="341" t="s">
        <v>1337</v>
      </c>
      <c r="D245" s="352" t="s">
        <v>1338</v>
      </c>
      <c r="E245" s="341" t="s">
        <v>570</v>
      </c>
      <c r="F245" s="353">
        <v>1047</v>
      </c>
      <c r="G245" s="341" t="s">
        <v>1339</v>
      </c>
      <c r="H245" s="348" t="s">
        <v>1340</v>
      </c>
      <c r="I245" s="350">
        <v>9370</v>
      </c>
      <c r="J245" s="354">
        <f t="shared" si="6"/>
        <v>9810390</v>
      </c>
      <c r="K245" s="351">
        <v>9390</v>
      </c>
      <c r="L245" s="354">
        <f t="shared" si="7"/>
        <v>9831330</v>
      </c>
    </row>
    <row r="246" spans="3:12" ht="52.5">
      <c r="C246" s="341" t="s">
        <v>1341</v>
      </c>
      <c r="D246" s="352" t="s">
        <v>1342</v>
      </c>
      <c r="E246" s="341" t="s">
        <v>570</v>
      </c>
      <c r="F246" s="341">
        <v>138</v>
      </c>
      <c r="G246" s="341" t="s">
        <v>1343</v>
      </c>
      <c r="H246" s="348" t="s">
        <v>1344</v>
      </c>
      <c r="I246" s="350">
        <v>9446</v>
      </c>
      <c r="J246" s="354">
        <f t="shared" si="6"/>
        <v>1303548</v>
      </c>
      <c r="K246" s="351">
        <v>9459</v>
      </c>
      <c r="L246" s="354">
        <f t="shared" si="7"/>
        <v>1305342</v>
      </c>
    </row>
    <row r="247" spans="3:12" ht="73.5">
      <c r="C247" s="341" t="s">
        <v>1345</v>
      </c>
      <c r="D247" s="352" t="s">
        <v>1346</v>
      </c>
      <c r="E247" s="341" t="s">
        <v>570</v>
      </c>
      <c r="F247" s="341">
        <v>100</v>
      </c>
      <c r="G247" s="341" t="s">
        <v>1347</v>
      </c>
      <c r="H247" s="348" t="s">
        <v>1348</v>
      </c>
      <c r="I247" s="350">
        <v>8875</v>
      </c>
      <c r="J247" s="354">
        <f t="shared" si="6"/>
        <v>887500</v>
      </c>
      <c r="K247" s="351">
        <v>8883</v>
      </c>
      <c r="L247" s="354">
        <f t="shared" si="7"/>
        <v>888300</v>
      </c>
    </row>
    <row r="248" spans="3:12" ht="52.5">
      <c r="C248" s="341" t="s">
        <v>1349</v>
      </c>
      <c r="D248" s="352" t="s">
        <v>1350</v>
      </c>
      <c r="E248" s="341" t="s">
        <v>614</v>
      </c>
      <c r="F248" s="341">
        <v>212</v>
      </c>
      <c r="G248" s="341" t="s">
        <v>1351</v>
      </c>
      <c r="H248" s="348" t="s">
        <v>1352</v>
      </c>
      <c r="I248" s="350">
        <v>5396</v>
      </c>
      <c r="J248" s="354">
        <f t="shared" si="6"/>
        <v>1143952</v>
      </c>
      <c r="K248" s="351">
        <v>5418</v>
      </c>
      <c r="L248" s="354">
        <f t="shared" si="7"/>
        <v>1148616</v>
      </c>
    </row>
    <row r="249" spans="3:12">
      <c r="C249" s="346"/>
      <c r="D249" s="347" t="s">
        <v>1353</v>
      </c>
      <c r="E249" s="346"/>
      <c r="F249" s="341"/>
      <c r="G249" s="341"/>
      <c r="H249" s="347" t="s">
        <v>1354</v>
      </c>
      <c r="I249" s="350"/>
      <c r="J249" s="355">
        <f>SUM(J238:J248)</f>
        <v>116468542</v>
      </c>
      <c r="K249" s="351"/>
      <c r="L249" s="355">
        <f>SUM(L238:L248)</f>
        <v>116343444</v>
      </c>
    </row>
    <row r="250" spans="3:12">
      <c r="C250" s="346">
        <v>9</v>
      </c>
      <c r="D250" s="347" t="s">
        <v>371</v>
      </c>
      <c r="E250" s="347"/>
      <c r="F250" s="346"/>
      <c r="G250" s="341"/>
      <c r="H250" s="348"/>
      <c r="I250" s="350"/>
      <c r="J250" s="354">
        <f t="shared" si="6"/>
        <v>0</v>
      </c>
      <c r="K250" s="351"/>
      <c r="L250" s="354">
        <f t="shared" si="7"/>
        <v>0</v>
      </c>
    </row>
    <row r="251" spans="3:12" ht="52.5">
      <c r="C251" s="341">
        <v>9.01</v>
      </c>
      <c r="D251" s="352" t="s">
        <v>1355</v>
      </c>
      <c r="E251" s="341" t="s">
        <v>72</v>
      </c>
      <c r="F251" s="341">
        <v>110</v>
      </c>
      <c r="G251" s="341" t="s">
        <v>1356</v>
      </c>
      <c r="H251" s="348" t="s">
        <v>1357</v>
      </c>
      <c r="I251" s="350">
        <v>40646</v>
      </c>
      <c r="J251" s="354">
        <f t="shared" si="6"/>
        <v>4471060</v>
      </c>
      <c r="K251" s="351">
        <v>40759</v>
      </c>
      <c r="L251" s="354">
        <f t="shared" si="7"/>
        <v>4483490</v>
      </c>
    </row>
    <row r="252" spans="3:12">
      <c r="C252" s="346"/>
      <c r="D252" s="347" t="s">
        <v>1358</v>
      </c>
      <c r="E252" s="346"/>
      <c r="F252" s="341"/>
      <c r="G252" s="341"/>
      <c r="H252" s="347" t="s">
        <v>1357</v>
      </c>
      <c r="I252" s="350"/>
      <c r="J252" s="355">
        <f>SUM(J250:J251)</f>
        <v>4471060</v>
      </c>
      <c r="K252" s="351"/>
      <c r="L252" s="355">
        <f>SUM(L250:L251)</f>
        <v>4483490</v>
      </c>
    </row>
    <row r="253" spans="3:12">
      <c r="C253" s="346">
        <v>10</v>
      </c>
      <c r="D253" s="347" t="s">
        <v>1359</v>
      </c>
      <c r="E253" s="347"/>
      <c r="F253" s="346"/>
      <c r="G253" s="341"/>
      <c r="H253" s="348"/>
      <c r="I253" s="350"/>
      <c r="J253" s="354">
        <f t="shared" si="6"/>
        <v>0</v>
      </c>
      <c r="K253" s="351"/>
      <c r="L253" s="354">
        <f t="shared" si="7"/>
        <v>0</v>
      </c>
    </row>
    <row r="254" spans="3:12">
      <c r="C254" s="346">
        <v>10.1</v>
      </c>
      <c r="D254" s="347" t="s">
        <v>1360</v>
      </c>
      <c r="E254" s="347"/>
      <c r="F254" s="341"/>
      <c r="G254" s="341"/>
      <c r="H254" s="348"/>
      <c r="I254" s="350"/>
      <c r="J254" s="354">
        <f t="shared" si="6"/>
        <v>0</v>
      </c>
      <c r="K254" s="351"/>
      <c r="L254" s="354">
        <f t="shared" si="7"/>
        <v>0</v>
      </c>
    </row>
    <row r="255" spans="3:12" ht="31.5">
      <c r="C255" s="341" t="s">
        <v>1361</v>
      </c>
      <c r="D255" s="352" t="s">
        <v>1362</v>
      </c>
      <c r="E255" s="341" t="s">
        <v>72</v>
      </c>
      <c r="F255" s="341">
        <v>50</v>
      </c>
      <c r="G255" s="341" t="s">
        <v>672</v>
      </c>
      <c r="H255" s="348" t="s">
        <v>1363</v>
      </c>
      <c r="I255" s="350">
        <v>16208</v>
      </c>
      <c r="J255" s="354">
        <f t="shared" si="6"/>
        <v>810400</v>
      </c>
      <c r="K255" s="351">
        <v>16282</v>
      </c>
      <c r="L255" s="354">
        <f t="shared" si="7"/>
        <v>814100</v>
      </c>
    </row>
    <row r="256" spans="3:12" ht="31.5">
      <c r="C256" s="341" t="s">
        <v>1364</v>
      </c>
      <c r="D256" s="352" t="s">
        <v>1365</v>
      </c>
      <c r="E256" s="341" t="s">
        <v>72</v>
      </c>
      <c r="F256" s="341">
        <v>95</v>
      </c>
      <c r="G256" s="341" t="s">
        <v>673</v>
      </c>
      <c r="H256" s="348" t="s">
        <v>1366</v>
      </c>
      <c r="I256" s="350">
        <v>11411</v>
      </c>
      <c r="J256" s="354">
        <f t="shared" si="6"/>
        <v>1084045</v>
      </c>
      <c r="K256" s="351">
        <v>11458</v>
      </c>
      <c r="L256" s="354">
        <f t="shared" si="7"/>
        <v>1088510</v>
      </c>
    </row>
    <row r="257" spans="3:12" ht="31.5">
      <c r="C257" s="341" t="s">
        <v>1367</v>
      </c>
      <c r="D257" s="352" t="s">
        <v>1368</v>
      </c>
      <c r="E257" s="341" t="s">
        <v>72</v>
      </c>
      <c r="F257" s="353">
        <v>1150</v>
      </c>
      <c r="G257" s="341" t="s">
        <v>1369</v>
      </c>
      <c r="H257" s="348" t="s">
        <v>1370</v>
      </c>
      <c r="I257" s="350">
        <v>20300</v>
      </c>
      <c r="J257" s="354">
        <f t="shared" si="6"/>
        <v>23345000</v>
      </c>
      <c r="K257" s="351">
        <v>20383</v>
      </c>
      <c r="L257" s="354">
        <f t="shared" si="7"/>
        <v>23440450</v>
      </c>
    </row>
    <row r="258" spans="3:12" ht="63">
      <c r="C258" s="341" t="s">
        <v>1371</v>
      </c>
      <c r="D258" s="352" t="s">
        <v>1372</v>
      </c>
      <c r="E258" s="341" t="s">
        <v>72</v>
      </c>
      <c r="F258" s="353">
        <v>1150</v>
      </c>
      <c r="G258" s="341" t="s">
        <v>1373</v>
      </c>
      <c r="H258" s="348" t="s">
        <v>1374</v>
      </c>
      <c r="I258" s="350">
        <v>13372</v>
      </c>
      <c r="J258" s="354">
        <f t="shared" si="6"/>
        <v>15377800</v>
      </c>
      <c r="K258" s="351">
        <v>13426</v>
      </c>
      <c r="L258" s="354">
        <f t="shared" si="7"/>
        <v>15439900</v>
      </c>
    </row>
    <row r="259" spans="3:12" ht="115.5">
      <c r="C259" s="341" t="s">
        <v>1375</v>
      </c>
      <c r="D259" s="352" t="s">
        <v>1376</v>
      </c>
      <c r="E259" s="341" t="s">
        <v>72</v>
      </c>
      <c r="F259" s="353">
        <v>1150</v>
      </c>
      <c r="G259" s="341" t="s">
        <v>1377</v>
      </c>
      <c r="H259" s="348" t="s">
        <v>1378</v>
      </c>
      <c r="I259" s="350">
        <v>109042</v>
      </c>
      <c r="J259" s="354">
        <f t="shared" si="6"/>
        <v>125398300</v>
      </c>
      <c r="K259" s="351">
        <v>109511</v>
      </c>
      <c r="L259" s="354">
        <f t="shared" si="7"/>
        <v>125937650</v>
      </c>
    </row>
    <row r="260" spans="3:12">
      <c r="C260" s="346">
        <v>10.199999999999999</v>
      </c>
      <c r="D260" s="347" t="s">
        <v>1379</v>
      </c>
      <c r="E260" s="341"/>
      <c r="F260" s="341"/>
      <c r="G260" s="341"/>
      <c r="H260" s="348"/>
      <c r="I260" s="350"/>
      <c r="J260" s="354">
        <f t="shared" si="6"/>
        <v>0</v>
      </c>
      <c r="K260" s="351"/>
      <c r="L260" s="354">
        <f t="shared" si="7"/>
        <v>0</v>
      </c>
    </row>
    <row r="261" spans="3:12" ht="42">
      <c r="C261" s="341" t="s">
        <v>1380</v>
      </c>
      <c r="D261" s="352" t="s">
        <v>1381</v>
      </c>
      <c r="E261" s="341" t="s">
        <v>72</v>
      </c>
      <c r="F261" s="341">
        <v>55</v>
      </c>
      <c r="G261" s="341" t="s">
        <v>674</v>
      </c>
      <c r="H261" s="348" t="s">
        <v>1382</v>
      </c>
      <c r="I261" s="350">
        <v>40623</v>
      </c>
      <c r="J261" s="354">
        <f t="shared" si="6"/>
        <v>2234265</v>
      </c>
      <c r="K261" s="351">
        <v>40795</v>
      </c>
      <c r="L261" s="354">
        <f t="shared" si="7"/>
        <v>2243725</v>
      </c>
    </row>
    <row r="262" spans="3:12" ht="52.5">
      <c r="C262" s="341" t="s">
        <v>1383</v>
      </c>
      <c r="D262" s="352" t="s">
        <v>1384</v>
      </c>
      <c r="E262" s="341" t="s">
        <v>72</v>
      </c>
      <c r="F262" s="341">
        <v>40</v>
      </c>
      <c r="G262" s="341" t="s">
        <v>1385</v>
      </c>
      <c r="H262" s="348" t="s">
        <v>1386</v>
      </c>
      <c r="I262" s="350">
        <v>39500</v>
      </c>
      <c r="J262" s="354">
        <f t="shared" si="6"/>
        <v>1580000</v>
      </c>
      <c r="K262" s="351">
        <v>39667</v>
      </c>
      <c r="L262" s="354">
        <f t="shared" si="7"/>
        <v>1586680</v>
      </c>
    </row>
    <row r="263" spans="3:12" ht="63">
      <c r="C263" s="341" t="s">
        <v>1387</v>
      </c>
      <c r="D263" s="352" t="s">
        <v>1388</v>
      </c>
      <c r="E263" s="341" t="s">
        <v>72</v>
      </c>
      <c r="F263" s="341">
        <v>40</v>
      </c>
      <c r="G263" s="341" t="s">
        <v>1389</v>
      </c>
      <c r="H263" s="348" t="s">
        <v>1390</v>
      </c>
      <c r="I263" s="350">
        <v>56878</v>
      </c>
      <c r="J263" s="354">
        <f t="shared" si="6"/>
        <v>2275120</v>
      </c>
      <c r="K263" s="351">
        <v>57101</v>
      </c>
      <c r="L263" s="354">
        <f t="shared" si="7"/>
        <v>2284040</v>
      </c>
    </row>
    <row r="264" spans="3:12" ht="84">
      <c r="C264" s="341" t="s">
        <v>1391</v>
      </c>
      <c r="D264" s="352" t="s">
        <v>1392</v>
      </c>
      <c r="E264" s="341" t="s">
        <v>72</v>
      </c>
      <c r="F264" s="341">
        <v>50</v>
      </c>
      <c r="G264" s="341" t="s">
        <v>1393</v>
      </c>
      <c r="H264" s="348" t="s">
        <v>1394</v>
      </c>
      <c r="I264" s="350">
        <v>59906</v>
      </c>
      <c r="J264" s="354">
        <f t="shared" ref="J264:J327" si="8">+ROUND(I264*F264,0)</f>
        <v>2995300</v>
      </c>
      <c r="K264" s="351">
        <v>60158</v>
      </c>
      <c r="L264" s="354">
        <f t="shared" ref="L264:L327" si="9">+ROUND(F264*K264,0)</f>
        <v>3007900</v>
      </c>
    </row>
    <row r="265" spans="3:12">
      <c r="C265" s="346">
        <v>10.3</v>
      </c>
      <c r="D265" s="347" t="s">
        <v>1395</v>
      </c>
      <c r="E265" s="341"/>
      <c r="F265" s="341"/>
      <c r="G265" s="341"/>
      <c r="H265" s="348"/>
      <c r="I265" s="350"/>
      <c r="J265" s="354">
        <f t="shared" si="8"/>
        <v>0</v>
      </c>
      <c r="K265" s="351"/>
      <c r="L265" s="354">
        <f t="shared" si="9"/>
        <v>0</v>
      </c>
    </row>
    <row r="266" spans="3:12">
      <c r="C266" s="341" t="s">
        <v>1396</v>
      </c>
      <c r="D266" s="352" t="s">
        <v>1397</v>
      </c>
      <c r="E266" s="341" t="s">
        <v>613</v>
      </c>
      <c r="F266" s="341">
        <v>25</v>
      </c>
      <c r="G266" s="341" t="s">
        <v>676</v>
      </c>
      <c r="H266" s="348" t="s">
        <v>1398</v>
      </c>
      <c r="I266" s="350">
        <v>16609</v>
      </c>
      <c r="J266" s="354">
        <f t="shared" si="8"/>
        <v>415225</v>
      </c>
      <c r="K266" s="351">
        <v>16673</v>
      </c>
      <c r="L266" s="354">
        <f t="shared" si="9"/>
        <v>416825</v>
      </c>
    </row>
    <row r="267" spans="3:12">
      <c r="C267" s="346">
        <v>10.4</v>
      </c>
      <c r="D267" s="347" t="s">
        <v>1399</v>
      </c>
      <c r="E267" s="341"/>
      <c r="F267" s="341"/>
      <c r="G267" s="341"/>
      <c r="H267" s="348"/>
      <c r="I267" s="350"/>
      <c r="J267" s="354">
        <f t="shared" si="8"/>
        <v>0</v>
      </c>
      <c r="K267" s="351"/>
      <c r="L267" s="354">
        <f t="shared" si="9"/>
        <v>0</v>
      </c>
    </row>
    <row r="268" spans="3:12" ht="21">
      <c r="C268" s="341" t="s">
        <v>1400</v>
      </c>
      <c r="D268" s="352" t="s">
        <v>1401</v>
      </c>
      <c r="E268" s="341" t="s">
        <v>613</v>
      </c>
      <c r="F268" s="341">
        <v>355</v>
      </c>
      <c r="G268" s="341" t="s">
        <v>1402</v>
      </c>
      <c r="H268" s="348" t="s">
        <v>1403</v>
      </c>
      <c r="I268" s="350">
        <v>14737</v>
      </c>
      <c r="J268" s="354">
        <f t="shared" si="8"/>
        <v>5231635</v>
      </c>
      <c r="K268" s="351">
        <v>14796</v>
      </c>
      <c r="L268" s="354">
        <f t="shared" si="9"/>
        <v>5252580</v>
      </c>
    </row>
    <row r="269" spans="3:12" ht="31.5">
      <c r="C269" s="341" t="s">
        <v>1404</v>
      </c>
      <c r="D269" s="352" t="s">
        <v>675</v>
      </c>
      <c r="E269" s="341" t="s">
        <v>613</v>
      </c>
      <c r="F269" s="341">
        <v>60</v>
      </c>
      <c r="G269" s="341" t="s">
        <v>1405</v>
      </c>
      <c r="H269" s="348" t="s">
        <v>1406</v>
      </c>
      <c r="I269" s="350">
        <v>9534</v>
      </c>
      <c r="J269" s="354">
        <f t="shared" si="8"/>
        <v>572040</v>
      </c>
      <c r="K269" s="351">
        <v>9595</v>
      </c>
      <c r="L269" s="354">
        <f t="shared" si="9"/>
        <v>575700</v>
      </c>
    </row>
    <row r="270" spans="3:12" ht="42">
      <c r="C270" s="341" t="s">
        <v>1407</v>
      </c>
      <c r="D270" s="352" t="s">
        <v>1408</v>
      </c>
      <c r="E270" s="341" t="s">
        <v>613</v>
      </c>
      <c r="F270" s="341">
        <v>35</v>
      </c>
      <c r="G270" s="341" t="s">
        <v>1409</v>
      </c>
      <c r="H270" s="348" t="s">
        <v>1410</v>
      </c>
      <c r="I270" s="350">
        <v>9573</v>
      </c>
      <c r="J270" s="354">
        <f t="shared" si="8"/>
        <v>335055</v>
      </c>
      <c r="K270" s="351">
        <v>9633</v>
      </c>
      <c r="L270" s="354">
        <f t="shared" si="9"/>
        <v>337155</v>
      </c>
    </row>
    <row r="271" spans="3:12">
      <c r="C271" s="346"/>
      <c r="D271" s="347" t="s">
        <v>1411</v>
      </c>
      <c r="E271" s="346"/>
      <c r="F271" s="341"/>
      <c r="G271" s="341"/>
      <c r="H271" s="347" t="s">
        <v>1412</v>
      </c>
      <c r="I271" s="350"/>
      <c r="J271" s="355">
        <f>SUM(J253:J270)</f>
        <v>181654185</v>
      </c>
      <c r="K271" s="351"/>
      <c r="L271" s="355">
        <f>SUM(L253:L270)</f>
        <v>182425215</v>
      </c>
    </row>
    <row r="272" spans="3:12">
      <c r="C272" s="346">
        <v>11</v>
      </c>
      <c r="D272" s="347" t="s">
        <v>1413</v>
      </c>
      <c r="E272" s="341"/>
      <c r="F272" s="341"/>
      <c r="G272" s="341"/>
      <c r="H272" s="348"/>
      <c r="I272" s="350"/>
      <c r="J272" s="354">
        <f t="shared" si="8"/>
        <v>0</v>
      </c>
      <c r="K272" s="351"/>
      <c r="L272" s="354">
        <f t="shared" si="9"/>
        <v>0</v>
      </c>
    </row>
    <row r="273" spans="3:12">
      <c r="C273" s="346">
        <v>11.1</v>
      </c>
      <c r="D273" s="347" t="s">
        <v>1414</v>
      </c>
      <c r="E273" s="341"/>
      <c r="F273" s="341"/>
      <c r="G273" s="341"/>
      <c r="H273" s="348"/>
      <c r="I273" s="350"/>
      <c r="J273" s="354">
        <f t="shared" si="8"/>
        <v>0</v>
      </c>
      <c r="K273" s="351"/>
      <c r="L273" s="354">
        <f t="shared" si="9"/>
        <v>0</v>
      </c>
    </row>
    <row r="274" spans="3:12" ht="31.5">
      <c r="C274" s="341" t="s">
        <v>1415</v>
      </c>
      <c r="D274" s="352" t="s">
        <v>1416</v>
      </c>
      <c r="E274" s="341" t="s">
        <v>613</v>
      </c>
      <c r="F274" s="341">
        <v>5</v>
      </c>
      <c r="G274" s="341" t="s">
        <v>1417</v>
      </c>
      <c r="H274" s="348" t="s">
        <v>1418</v>
      </c>
      <c r="I274" s="350">
        <v>31087</v>
      </c>
      <c r="J274" s="354">
        <f t="shared" si="8"/>
        <v>155435</v>
      </c>
      <c r="K274" s="351">
        <v>31273</v>
      </c>
      <c r="L274" s="354">
        <f t="shared" si="9"/>
        <v>156365</v>
      </c>
    </row>
    <row r="275" spans="3:12" ht="42">
      <c r="C275" s="341" t="s">
        <v>1419</v>
      </c>
      <c r="D275" s="352" t="s">
        <v>1420</v>
      </c>
      <c r="E275" s="341" t="s">
        <v>72</v>
      </c>
      <c r="F275" s="341">
        <v>200</v>
      </c>
      <c r="G275" s="341" t="s">
        <v>677</v>
      </c>
      <c r="H275" s="348" t="s">
        <v>1421</v>
      </c>
      <c r="I275" s="350">
        <v>40407</v>
      </c>
      <c r="J275" s="354">
        <f t="shared" si="8"/>
        <v>8081400</v>
      </c>
      <c r="K275" s="351">
        <v>39229</v>
      </c>
      <c r="L275" s="354">
        <f t="shared" si="9"/>
        <v>7845800</v>
      </c>
    </row>
    <row r="276" spans="3:12" ht="42">
      <c r="C276" s="341" t="s">
        <v>1422</v>
      </c>
      <c r="D276" s="352" t="s">
        <v>1423</v>
      </c>
      <c r="E276" s="341" t="s">
        <v>613</v>
      </c>
      <c r="F276" s="341">
        <v>70</v>
      </c>
      <c r="G276" s="341" t="s">
        <v>678</v>
      </c>
      <c r="H276" s="348" t="s">
        <v>1424</v>
      </c>
      <c r="I276" s="350">
        <v>16235</v>
      </c>
      <c r="J276" s="354">
        <f t="shared" si="8"/>
        <v>1136450</v>
      </c>
      <c r="K276" s="351">
        <v>16347</v>
      </c>
      <c r="L276" s="354">
        <f t="shared" si="9"/>
        <v>1144290</v>
      </c>
    </row>
    <row r="277" spans="3:12">
      <c r="C277" s="346">
        <v>11.2</v>
      </c>
      <c r="D277" s="347" t="s">
        <v>1425</v>
      </c>
      <c r="E277" s="341"/>
      <c r="F277" s="341"/>
      <c r="G277" s="341"/>
      <c r="H277" s="348"/>
      <c r="I277" s="350"/>
      <c r="J277" s="354">
        <f t="shared" si="8"/>
        <v>0</v>
      </c>
      <c r="K277" s="351"/>
      <c r="L277" s="354">
        <f t="shared" si="9"/>
        <v>0</v>
      </c>
    </row>
    <row r="278" spans="3:12" ht="52.5">
      <c r="C278" s="341" t="s">
        <v>1426</v>
      </c>
      <c r="D278" s="352" t="s">
        <v>1427</v>
      </c>
      <c r="E278" s="341" t="s">
        <v>613</v>
      </c>
      <c r="F278" s="341">
        <v>5</v>
      </c>
      <c r="G278" s="341" t="s">
        <v>1428</v>
      </c>
      <c r="H278" s="348" t="s">
        <v>1429</v>
      </c>
      <c r="I278" s="350">
        <v>492514</v>
      </c>
      <c r="J278" s="354">
        <f t="shared" si="8"/>
        <v>2462570</v>
      </c>
      <c r="K278" s="351">
        <v>486888</v>
      </c>
      <c r="L278" s="354">
        <f t="shared" si="9"/>
        <v>2434440</v>
      </c>
    </row>
    <row r="279" spans="3:12">
      <c r="C279" s="346">
        <v>11.3</v>
      </c>
      <c r="D279" s="347" t="s">
        <v>1430</v>
      </c>
      <c r="E279" s="341"/>
      <c r="F279" s="341"/>
      <c r="G279" s="341"/>
      <c r="H279" s="348"/>
      <c r="I279" s="350"/>
      <c r="J279" s="354">
        <f t="shared" si="8"/>
        <v>0</v>
      </c>
      <c r="K279" s="351"/>
      <c r="L279" s="354">
        <f t="shared" si="9"/>
        <v>0</v>
      </c>
    </row>
    <row r="280" spans="3:12" ht="42">
      <c r="C280" s="341" t="s">
        <v>1431</v>
      </c>
      <c r="D280" s="352" t="s">
        <v>1432</v>
      </c>
      <c r="E280" s="341" t="s">
        <v>614</v>
      </c>
      <c r="F280" s="341">
        <v>1</v>
      </c>
      <c r="G280" s="341" t="s">
        <v>1433</v>
      </c>
      <c r="H280" s="348" t="s">
        <v>1434</v>
      </c>
      <c r="I280" s="350">
        <v>38269</v>
      </c>
      <c r="J280" s="354">
        <f t="shared" si="8"/>
        <v>38269</v>
      </c>
      <c r="K280" s="351">
        <v>38441</v>
      </c>
      <c r="L280" s="354">
        <f t="shared" si="9"/>
        <v>38441</v>
      </c>
    </row>
    <row r="281" spans="3:12" ht="42">
      <c r="C281" s="341" t="s">
        <v>1435</v>
      </c>
      <c r="D281" s="352" t="s">
        <v>1436</v>
      </c>
      <c r="E281" s="341" t="s">
        <v>614</v>
      </c>
      <c r="F281" s="341">
        <v>1</v>
      </c>
      <c r="G281" s="341" t="s">
        <v>1437</v>
      </c>
      <c r="H281" s="348" t="s">
        <v>1438</v>
      </c>
      <c r="I281" s="350">
        <v>55554</v>
      </c>
      <c r="J281" s="354">
        <f t="shared" si="8"/>
        <v>55554</v>
      </c>
      <c r="K281" s="351">
        <v>55801</v>
      </c>
      <c r="L281" s="354">
        <f t="shared" si="9"/>
        <v>55801</v>
      </c>
    </row>
    <row r="282" spans="3:12">
      <c r="C282" s="346">
        <v>11.4</v>
      </c>
      <c r="D282" s="347" t="s">
        <v>1439</v>
      </c>
      <c r="E282" s="341"/>
      <c r="F282" s="341"/>
      <c r="G282" s="341"/>
      <c r="H282" s="348"/>
      <c r="I282" s="350"/>
      <c r="J282" s="354">
        <f t="shared" si="8"/>
        <v>0</v>
      </c>
      <c r="K282" s="351"/>
      <c r="L282" s="354">
        <f t="shared" si="9"/>
        <v>0</v>
      </c>
    </row>
    <row r="283" spans="3:12" ht="63">
      <c r="C283" s="341" t="s">
        <v>1440</v>
      </c>
      <c r="D283" s="352" t="s">
        <v>1441</v>
      </c>
      <c r="E283" s="341" t="s">
        <v>614</v>
      </c>
      <c r="F283" s="341">
        <v>3</v>
      </c>
      <c r="G283" s="341" t="s">
        <v>1442</v>
      </c>
      <c r="H283" s="348" t="s">
        <v>1443</v>
      </c>
      <c r="I283" s="350">
        <v>823946</v>
      </c>
      <c r="J283" s="354">
        <f t="shared" si="8"/>
        <v>2471838</v>
      </c>
      <c r="K283" s="351">
        <v>818786</v>
      </c>
      <c r="L283" s="354">
        <f t="shared" si="9"/>
        <v>2456358</v>
      </c>
    </row>
    <row r="284" spans="3:12" ht="94.5">
      <c r="C284" s="341" t="s">
        <v>1444</v>
      </c>
      <c r="D284" s="352" t="s">
        <v>1445</v>
      </c>
      <c r="E284" s="341" t="s">
        <v>614</v>
      </c>
      <c r="F284" s="341">
        <v>3</v>
      </c>
      <c r="G284" s="341" t="s">
        <v>1446</v>
      </c>
      <c r="H284" s="348" t="s">
        <v>1447</v>
      </c>
      <c r="I284" s="350">
        <v>116650</v>
      </c>
      <c r="J284" s="354">
        <f t="shared" si="8"/>
        <v>349950</v>
      </c>
      <c r="K284" s="351">
        <v>108552</v>
      </c>
      <c r="L284" s="354">
        <f t="shared" si="9"/>
        <v>325656</v>
      </c>
    </row>
    <row r="285" spans="3:12" ht="63">
      <c r="C285" s="341" t="s">
        <v>1448</v>
      </c>
      <c r="D285" s="352" t="s">
        <v>1449</v>
      </c>
      <c r="E285" s="341" t="s">
        <v>614</v>
      </c>
      <c r="F285" s="341">
        <v>5</v>
      </c>
      <c r="G285" s="341" t="s">
        <v>1450</v>
      </c>
      <c r="H285" s="348" t="s">
        <v>1451</v>
      </c>
      <c r="I285" s="350">
        <v>162100</v>
      </c>
      <c r="J285" s="354">
        <f t="shared" si="8"/>
        <v>810500</v>
      </c>
      <c r="K285" s="351">
        <v>163786</v>
      </c>
      <c r="L285" s="354">
        <f t="shared" si="9"/>
        <v>818930</v>
      </c>
    </row>
    <row r="286" spans="3:12" ht="42">
      <c r="C286" s="341" t="s">
        <v>1452</v>
      </c>
      <c r="D286" s="352" t="s">
        <v>1453</v>
      </c>
      <c r="E286" s="341" t="s">
        <v>614</v>
      </c>
      <c r="F286" s="341">
        <v>1</v>
      </c>
      <c r="G286" s="341" t="s">
        <v>1454</v>
      </c>
      <c r="H286" s="348" t="s">
        <v>1455</v>
      </c>
      <c r="I286" s="350">
        <v>441304</v>
      </c>
      <c r="J286" s="354">
        <f t="shared" si="8"/>
        <v>441304</v>
      </c>
      <c r="K286" s="351">
        <v>433765</v>
      </c>
      <c r="L286" s="354">
        <f t="shared" si="9"/>
        <v>433765</v>
      </c>
    </row>
    <row r="287" spans="3:12" ht="52.5">
      <c r="C287" s="341" t="s">
        <v>1456</v>
      </c>
      <c r="D287" s="352" t="s">
        <v>1457</v>
      </c>
      <c r="E287" s="341" t="s">
        <v>614</v>
      </c>
      <c r="F287" s="341">
        <v>5</v>
      </c>
      <c r="G287" s="341" t="s">
        <v>1458</v>
      </c>
      <c r="H287" s="348" t="s">
        <v>1459</v>
      </c>
      <c r="I287" s="350">
        <v>245904</v>
      </c>
      <c r="J287" s="354">
        <f t="shared" si="8"/>
        <v>1229520</v>
      </c>
      <c r="K287" s="351">
        <v>248800</v>
      </c>
      <c r="L287" s="354">
        <f t="shared" si="9"/>
        <v>1244000</v>
      </c>
    </row>
    <row r="288" spans="3:12" ht="31.5">
      <c r="C288" s="341" t="s">
        <v>1460</v>
      </c>
      <c r="D288" s="352" t="s">
        <v>1461</v>
      </c>
      <c r="E288" s="341" t="s">
        <v>614</v>
      </c>
      <c r="F288" s="341">
        <v>1</v>
      </c>
      <c r="G288" s="341" t="s">
        <v>1462</v>
      </c>
      <c r="H288" s="348" t="s">
        <v>1463</v>
      </c>
      <c r="I288" s="350">
        <v>806910</v>
      </c>
      <c r="J288" s="354">
        <f t="shared" si="8"/>
        <v>806910</v>
      </c>
      <c r="K288" s="351">
        <v>809600</v>
      </c>
      <c r="L288" s="354">
        <f t="shared" si="9"/>
        <v>809600</v>
      </c>
    </row>
    <row r="289" spans="3:12">
      <c r="C289" s="346">
        <v>11.5</v>
      </c>
      <c r="D289" s="347" t="s">
        <v>1464</v>
      </c>
      <c r="E289" s="341"/>
      <c r="F289" s="341"/>
      <c r="G289" s="341"/>
      <c r="H289" s="348"/>
      <c r="I289" s="350"/>
      <c r="J289" s="354">
        <f t="shared" si="8"/>
        <v>0</v>
      </c>
      <c r="K289" s="351"/>
      <c r="L289" s="354">
        <f t="shared" si="9"/>
        <v>0</v>
      </c>
    </row>
    <row r="290" spans="3:12" ht="42">
      <c r="C290" s="341" t="s">
        <v>1465</v>
      </c>
      <c r="D290" s="352" t="s">
        <v>1466</v>
      </c>
      <c r="E290" s="341" t="s">
        <v>72</v>
      </c>
      <c r="F290" s="341">
        <v>10</v>
      </c>
      <c r="G290" s="341" t="s">
        <v>1467</v>
      </c>
      <c r="H290" s="348" t="s">
        <v>1468</v>
      </c>
      <c r="I290" s="350">
        <v>144275</v>
      </c>
      <c r="J290" s="354">
        <f t="shared" si="8"/>
        <v>1442750</v>
      </c>
      <c r="K290" s="351">
        <v>145592</v>
      </c>
      <c r="L290" s="354">
        <f t="shared" si="9"/>
        <v>1455920</v>
      </c>
    </row>
    <row r="291" spans="3:12" ht="84">
      <c r="C291" s="341" t="s">
        <v>1469</v>
      </c>
      <c r="D291" s="352" t="s">
        <v>1470</v>
      </c>
      <c r="E291" s="341" t="s">
        <v>72</v>
      </c>
      <c r="F291" s="341">
        <v>5</v>
      </c>
      <c r="G291" s="341" t="s">
        <v>679</v>
      </c>
      <c r="H291" s="348" t="s">
        <v>1471</v>
      </c>
      <c r="I291" s="350">
        <v>340855</v>
      </c>
      <c r="J291" s="354">
        <f t="shared" si="8"/>
        <v>1704275</v>
      </c>
      <c r="K291" s="351">
        <v>344622</v>
      </c>
      <c r="L291" s="354">
        <f t="shared" si="9"/>
        <v>1723110</v>
      </c>
    </row>
    <row r="292" spans="3:12">
      <c r="C292" s="346"/>
      <c r="D292" s="347" t="s">
        <v>1472</v>
      </c>
      <c r="E292" s="346"/>
      <c r="F292" s="341"/>
      <c r="G292" s="341"/>
      <c r="H292" s="347" t="s">
        <v>1473</v>
      </c>
      <c r="I292" s="350"/>
      <c r="J292" s="355">
        <f>SUM(J272:J291)</f>
        <v>21186725</v>
      </c>
      <c r="K292" s="351"/>
      <c r="L292" s="355">
        <f>SUM(L272:L291)</f>
        <v>20942476</v>
      </c>
    </row>
    <row r="293" spans="3:12">
      <c r="C293" s="346">
        <v>12</v>
      </c>
      <c r="D293" s="347" t="s">
        <v>1474</v>
      </c>
      <c r="E293" s="341"/>
      <c r="F293" s="341"/>
      <c r="G293" s="341"/>
      <c r="H293" s="348"/>
      <c r="I293" s="350"/>
      <c r="J293" s="354">
        <f t="shared" si="8"/>
        <v>0</v>
      </c>
      <c r="K293" s="351"/>
      <c r="L293" s="354">
        <f t="shared" si="9"/>
        <v>0</v>
      </c>
    </row>
    <row r="294" spans="3:12">
      <c r="C294" s="346">
        <v>12.1</v>
      </c>
      <c r="D294" s="347" t="s">
        <v>1475</v>
      </c>
      <c r="E294" s="341"/>
      <c r="F294" s="341"/>
      <c r="G294" s="341"/>
      <c r="H294" s="348"/>
      <c r="I294" s="350"/>
      <c r="J294" s="354">
        <f t="shared" si="8"/>
        <v>0</v>
      </c>
      <c r="K294" s="351"/>
      <c r="L294" s="354">
        <f t="shared" si="9"/>
        <v>0</v>
      </c>
    </row>
    <row r="295" spans="3:12" ht="73.5">
      <c r="C295" s="341" t="s">
        <v>1476</v>
      </c>
      <c r="D295" s="352" t="s">
        <v>1477</v>
      </c>
      <c r="E295" s="341" t="s">
        <v>614</v>
      </c>
      <c r="F295" s="341">
        <v>5</v>
      </c>
      <c r="G295" s="341" t="s">
        <v>1478</v>
      </c>
      <c r="H295" s="348" t="s">
        <v>1479</v>
      </c>
      <c r="I295" s="350">
        <v>525638</v>
      </c>
      <c r="J295" s="354">
        <f t="shared" si="8"/>
        <v>2628190</v>
      </c>
      <c r="K295" s="351">
        <v>530778</v>
      </c>
      <c r="L295" s="354">
        <f t="shared" si="9"/>
        <v>2653890</v>
      </c>
    </row>
    <row r="296" spans="3:12" ht="52.5">
      <c r="C296" s="341" t="s">
        <v>1480</v>
      </c>
      <c r="D296" s="352" t="s">
        <v>1481</v>
      </c>
      <c r="E296" s="341" t="s">
        <v>614</v>
      </c>
      <c r="F296" s="341">
        <v>5</v>
      </c>
      <c r="G296" s="341" t="s">
        <v>1482</v>
      </c>
      <c r="H296" s="348" t="s">
        <v>1483</v>
      </c>
      <c r="I296" s="350">
        <v>515243</v>
      </c>
      <c r="J296" s="354">
        <f t="shared" si="8"/>
        <v>2576215</v>
      </c>
      <c r="K296" s="351">
        <v>516707</v>
      </c>
      <c r="L296" s="354">
        <f t="shared" si="9"/>
        <v>2583535</v>
      </c>
    </row>
    <row r="297" spans="3:12" ht="84">
      <c r="C297" s="341" t="s">
        <v>1484</v>
      </c>
      <c r="D297" s="352" t="s">
        <v>1485</v>
      </c>
      <c r="E297" s="341" t="s">
        <v>614</v>
      </c>
      <c r="F297" s="341">
        <v>2</v>
      </c>
      <c r="G297" s="341" t="s">
        <v>1486</v>
      </c>
      <c r="H297" s="348" t="s">
        <v>1487</v>
      </c>
      <c r="I297" s="350">
        <v>655577</v>
      </c>
      <c r="J297" s="354">
        <f t="shared" si="8"/>
        <v>1311154</v>
      </c>
      <c r="K297" s="351">
        <v>661815</v>
      </c>
      <c r="L297" s="354">
        <f t="shared" si="9"/>
        <v>1323630</v>
      </c>
    </row>
    <row r="298" spans="3:12">
      <c r="C298" s="346">
        <v>12.2</v>
      </c>
      <c r="D298" s="347" t="s">
        <v>1488</v>
      </c>
      <c r="E298" s="341"/>
      <c r="F298" s="341"/>
      <c r="G298" s="341"/>
      <c r="H298" s="348"/>
      <c r="I298" s="350"/>
      <c r="J298" s="354">
        <f t="shared" si="8"/>
        <v>0</v>
      </c>
      <c r="K298" s="351"/>
      <c r="L298" s="354">
        <f t="shared" si="9"/>
        <v>0</v>
      </c>
    </row>
    <row r="299" spans="3:12" ht="63">
      <c r="C299" s="341" t="s">
        <v>1489</v>
      </c>
      <c r="D299" s="352" t="s">
        <v>1490</v>
      </c>
      <c r="E299" s="341" t="s">
        <v>614</v>
      </c>
      <c r="F299" s="341">
        <v>5</v>
      </c>
      <c r="G299" s="341" t="s">
        <v>1491</v>
      </c>
      <c r="H299" s="348" t="s">
        <v>1492</v>
      </c>
      <c r="I299" s="350">
        <v>220497</v>
      </c>
      <c r="J299" s="354">
        <f t="shared" si="8"/>
        <v>1102485</v>
      </c>
      <c r="K299" s="351">
        <v>221995</v>
      </c>
      <c r="L299" s="354">
        <f t="shared" si="9"/>
        <v>1109975</v>
      </c>
    </row>
    <row r="300" spans="3:12">
      <c r="C300" s="346">
        <v>12.3</v>
      </c>
      <c r="D300" s="347" t="s">
        <v>1493</v>
      </c>
      <c r="E300" s="341"/>
      <c r="F300" s="341"/>
      <c r="G300" s="341"/>
      <c r="H300" s="348"/>
      <c r="I300" s="350"/>
      <c r="J300" s="354">
        <f t="shared" si="8"/>
        <v>0</v>
      </c>
      <c r="K300" s="351"/>
      <c r="L300" s="354">
        <f t="shared" si="9"/>
        <v>0</v>
      </c>
    </row>
    <row r="301" spans="3:12" ht="52.5">
      <c r="C301" s="341" t="s">
        <v>1494</v>
      </c>
      <c r="D301" s="352" t="s">
        <v>1495</v>
      </c>
      <c r="E301" s="341" t="s">
        <v>614</v>
      </c>
      <c r="F301" s="341">
        <v>5</v>
      </c>
      <c r="G301" s="341" t="s">
        <v>1496</v>
      </c>
      <c r="H301" s="348" t="s">
        <v>1497</v>
      </c>
      <c r="I301" s="350">
        <v>163031</v>
      </c>
      <c r="J301" s="354">
        <f t="shared" si="8"/>
        <v>815155</v>
      </c>
      <c r="K301" s="351">
        <v>164145</v>
      </c>
      <c r="L301" s="354">
        <f t="shared" si="9"/>
        <v>820725</v>
      </c>
    </row>
    <row r="302" spans="3:12" ht="52.5">
      <c r="C302" s="341" t="s">
        <v>1498</v>
      </c>
      <c r="D302" s="352" t="s">
        <v>1499</v>
      </c>
      <c r="E302" s="341" t="s">
        <v>614</v>
      </c>
      <c r="F302" s="341">
        <v>3</v>
      </c>
      <c r="G302" s="341" t="s">
        <v>1500</v>
      </c>
      <c r="H302" s="348" t="s">
        <v>1501</v>
      </c>
      <c r="I302" s="350">
        <v>114564</v>
      </c>
      <c r="J302" s="354">
        <f t="shared" si="8"/>
        <v>343692</v>
      </c>
      <c r="K302" s="351">
        <v>111260</v>
      </c>
      <c r="L302" s="354">
        <f t="shared" si="9"/>
        <v>333780</v>
      </c>
    </row>
    <row r="303" spans="3:12" ht="52.5">
      <c r="C303" s="341" t="s">
        <v>1498</v>
      </c>
      <c r="D303" s="352" t="s">
        <v>1502</v>
      </c>
      <c r="E303" s="341" t="s">
        <v>614</v>
      </c>
      <c r="F303" s="341">
        <v>1</v>
      </c>
      <c r="G303" s="341" t="s">
        <v>1503</v>
      </c>
      <c r="H303" s="348" t="s">
        <v>1504</v>
      </c>
      <c r="I303" s="350">
        <v>50914</v>
      </c>
      <c r="J303" s="354">
        <f t="shared" si="8"/>
        <v>50914</v>
      </c>
      <c r="K303" s="351">
        <v>51439</v>
      </c>
      <c r="L303" s="354">
        <f t="shared" si="9"/>
        <v>51439</v>
      </c>
    </row>
    <row r="304" spans="3:12">
      <c r="C304" s="346"/>
      <c r="D304" s="347" t="s">
        <v>1505</v>
      </c>
      <c r="E304" s="346"/>
      <c r="F304" s="341"/>
      <c r="G304" s="341"/>
      <c r="H304" s="347" t="s">
        <v>1506</v>
      </c>
      <c r="I304" s="350"/>
      <c r="J304" s="355">
        <f>SUM(J293:J303)</f>
        <v>8827805</v>
      </c>
      <c r="K304" s="351"/>
      <c r="L304" s="355">
        <f>SUM(L293:L303)</f>
        <v>8876974</v>
      </c>
    </row>
    <row r="305" spans="3:12">
      <c r="C305" s="346">
        <v>13</v>
      </c>
      <c r="D305" s="347" t="s">
        <v>1507</v>
      </c>
      <c r="E305" s="341"/>
      <c r="F305" s="341"/>
      <c r="G305" s="341"/>
      <c r="H305" s="348"/>
      <c r="I305" s="350"/>
      <c r="J305" s="354">
        <f t="shared" si="8"/>
        <v>0</v>
      </c>
      <c r="K305" s="351"/>
      <c r="L305" s="354">
        <f t="shared" si="9"/>
        <v>0</v>
      </c>
    </row>
    <row r="306" spans="3:12" ht="147">
      <c r="C306" s="341">
        <v>13.01</v>
      </c>
      <c r="D306" s="352" t="s">
        <v>1508</v>
      </c>
      <c r="E306" s="341" t="s">
        <v>613</v>
      </c>
      <c r="F306" s="341">
        <v>3</v>
      </c>
      <c r="G306" s="341" t="s">
        <v>1509</v>
      </c>
      <c r="H306" s="348" t="s">
        <v>1510</v>
      </c>
      <c r="I306" s="350">
        <v>954752</v>
      </c>
      <c r="J306" s="354">
        <f t="shared" si="8"/>
        <v>2864256</v>
      </c>
      <c r="K306" s="351">
        <v>961042</v>
      </c>
      <c r="L306" s="354">
        <f t="shared" si="9"/>
        <v>2883126</v>
      </c>
    </row>
    <row r="307" spans="3:12">
      <c r="C307" s="341"/>
      <c r="D307" s="347" t="s">
        <v>1511</v>
      </c>
      <c r="E307" s="346"/>
      <c r="F307" s="341"/>
      <c r="G307" s="341"/>
      <c r="H307" s="347" t="s">
        <v>1510</v>
      </c>
      <c r="I307" s="350"/>
      <c r="J307" s="355">
        <f>SUM(J305:J306)</f>
        <v>2864256</v>
      </c>
      <c r="K307" s="351"/>
      <c r="L307" s="355">
        <f>SUM(L305:L306)</f>
        <v>2883126</v>
      </c>
    </row>
    <row r="308" spans="3:12">
      <c r="C308" s="346">
        <v>14</v>
      </c>
      <c r="D308" s="347" t="s">
        <v>1512</v>
      </c>
      <c r="E308" s="346"/>
      <c r="F308" s="341"/>
      <c r="G308" s="341"/>
      <c r="H308" s="348"/>
      <c r="I308" s="350"/>
      <c r="J308" s="354">
        <f t="shared" si="8"/>
        <v>0</v>
      </c>
      <c r="K308" s="351"/>
      <c r="L308" s="354">
        <f t="shared" si="9"/>
        <v>0</v>
      </c>
    </row>
    <row r="309" spans="3:12">
      <c r="C309" s="346">
        <v>14.1</v>
      </c>
      <c r="D309" s="347" t="s">
        <v>1513</v>
      </c>
      <c r="E309" s="341"/>
      <c r="F309" s="341"/>
      <c r="G309" s="341"/>
      <c r="H309" s="348"/>
      <c r="I309" s="350"/>
      <c r="J309" s="354">
        <f t="shared" si="8"/>
        <v>0</v>
      </c>
      <c r="K309" s="351"/>
      <c r="L309" s="354">
        <f t="shared" si="9"/>
        <v>0</v>
      </c>
    </row>
    <row r="310" spans="3:12" ht="105">
      <c r="C310" s="341" t="s">
        <v>1514</v>
      </c>
      <c r="D310" s="352" t="s">
        <v>1515</v>
      </c>
      <c r="E310" s="341" t="s">
        <v>614</v>
      </c>
      <c r="F310" s="341">
        <v>13</v>
      </c>
      <c r="G310" s="341" t="s">
        <v>1516</v>
      </c>
      <c r="H310" s="348" t="s">
        <v>1517</v>
      </c>
      <c r="I310" s="350">
        <v>521166</v>
      </c>
      <c r="J310" s="354">
        <f t="shared" si="8"/>
        <v>6775158</v>
      </c>
      <c r="K310" s="351">
        <v>524761</v>
      </c>
      <c r="L310" s="354">
        <f t="shared" si="9"/>
        <v>6821893</v>
      </c>
    </row>
    <row r="311" spans="3:12" ht="126">
      <c r="C311" s="341" t="s">
        <v>1518</v>
      </c>
      <c r="D311" s="352" t="s">
        <v>1519</v>
      </c>
      <c r="E311" s="341" t="s">
        <v>614</v>
      </c>
      <c r="F311" s="341">
        <v>7</v>
      </c>
      <c r="G311" s="341" t="s">
        <v>1520</v>
      </c>
      <c r="H311" s="348" t="s">
        <v>1521</v>
      </c>
      <c r="I311" s="350">
        <v>1588468</v>
      </c>
      <c r="J311" s="354">
        <f t="shared" si="8"/>
        <v>11119276</v>
      </c>
      <c r="K311" s="351">
        <v>1598969</v>
      </c>
      <c r="L311" s="354">
        <f t="shared" si="9"/>
        <v>11192783</v>
      </c>
    </row>
    <row r="312" spans="3:12" ht="115.5">
      <c r="C312" s="341" t="s">
        <v>1522</v>
      </c>
      <c r="D312" s="352" t="s">
        <v>1523</v>
      </c>
      <c r="E312" s="341" t="s">
        <v>614</v>
      </c>
      <c r="F312" s="341">
        <v>8</v>
      </c>
      <c r="G312" s="341" t="s">
        <v>1524</v>
      </c>
      <c r="H312" s="348" t="s">
        <v>1525</v>
      </c>
      <c r="I312" s="350">
        <v>1618099</v>
      </c>
      <c r="J312" s="354">
        <f t="shared" si="8"/>
        <v>12944792</v>
      </c>
      <c r="K312" s="351">
        <v>1603561</v>
      </c>
      <c r="L312" s="354">
        <f t="shared" si="9"/>
        <v>12828488</v>
      </c>
    </row>
    <row r="313" spans="3:12" ht="105">
      <c r="C313" s="341" t="s">
        <v>1526</v>
      </c>
      <c r="D313" s="352" t="s">
        <v>1527</v>
      </c>
      <c r="E313" s="341" t="s">
        <v>614</v>
      </c>
      <c r="F313" s="341">
        <v>2</v>
      </c>
      <c r="G313" s="341" t="s">
        <v>1528</v>
      </c>
      <c r="H313" s="348" t="s">
        <v>1529</v>
      </c>
      <c r="I313" s="350">
        <v>954118</v>
      </c>
      <c r="J313" s="354">
        <f t="shared" si="8"/>
        <v>1908236</v>
      </c>
      <c r="K313" s="351">
        <v>958281</v>
      </c>
      <c r="L313" s="354">
        <f t="shared" si="9"/>
        <v>1916562</v>
      </c>
    </row>
    <row r="314" spans="3:12" ht="94.5">
      <c r="C314" s="341" t="s">
        <v>1530</v>
      </c>
      <c r="D314" s="352" t="s">
        <v>1531</v>
      </c>
      <c r="E314" s="341" t="s">
        <v>614</v>
      </c>
      <c r="F314" s="341">
        <v>3</v>
      </c>
      <c r="G314" s="341" t="s">
        <v>1532</v>
      </c>
      <c r="H314" s="348" t="s">
        <v>1533</v>
      </c>
      <c r="I314" s="350">
        <v>1827245</v>
      </c>
      <c r="J314" s="354">
        <f t="shared" si="8"/>
        <v>5481735</v>
      </c>
      <c r="K314" s="351">
        <v>1843735</v>
      </c>
      <c r="L314" s="354">
        <f t="shared" si="9"/>
        <v>5531205</v>
      </c>
    </row>
    <row r="315" spans="3:12" ht="105">
      <c r="C315" s="341" t="s">
        <v>1534</v>
      </c>
      <c r="D315" s="352" t="s">
        <v>1535</v>
      </c>
      <c r="E315" s="341" t="s">
        <v>614</v>
      </c>
      <c r="F315" s="341">
        <v>2</v>
      </c>
      <c r="G315" s="341" t="s">
        <v>1536</v>
      </c>
      <c r="H315" s="348" t="s">
        <v>1537</v>
      </c>
      <c r="I315" s="350">
        <v>521750</v>
      </c>
      <c r="J315" s="354">
        <f t="shared" si="8"/>
        <v>1043500</v>
      </c>
      <c r="K315" s="351">
        <v>520985</v>
      </c>
      <c r="L315" s="354">
        <f t="shared" si="9"/>
        <v>1041970</v>
      </c>
    </row>
    <row r="316" spans="3:12" ht="84">
      <c r="C316" s="341" t="s">
        <v>1538</v>
      </c>
      <c r="D316" s="352" t="s">
        <v>1539</v>
      </c>
      <c r="E316" s="341" t="s">
        <v>72</v>
      </c>
      <c r="F316" s="341">
        <v>30</v>
      </c>
      <c r="G316" s="341" t="s">
        <v>1540</v>
      </c>
      <c r="H316" s="348" t="s">
        <v>1541</v>
      </c>
      <c r="I316" s="350">
        <v>246936</v>
      </c>
      <c r="J316" s="354">
        <f t="shared" si="8"/>
        <v>7408080</v>
      </c>
      <c r="K316" s="351">
        <v>234092</v>
      </c>
      <c r="L316" s="354">
        <f t="shared" si="9"/>
        <v>7022760</v>
      </c>
    </row>
    <row r="317" spans="3:12" ht="105">
      <c r="C317" s="341" t="s">
        <v>1542</v>
      </c>
      <c r="D317" s="352" t="s">
        <v>1543</v>
      </c>
      <c r="E317" s="341" t="s">
        <v>72</v>
      </c>
      <c r="F317" s="341">
        <v>120</v>
      </c>
      <c r="G317" s="341" t="s">
        <v>1544</v>
      </c>
      <c r="H317" s="348" t="s">
        <v>1545</v>
      </c>
      <c r="I317" s="350">
        <v>278542</v>
      </c>
      <c r="J317" s="354">
        <f t="shared" si="8"/>
        <v>33425040</v>
      </c>
      <c r="K317" s="351">
        <v>281217</v>
      </c>
      <c r="L317" s="354">
        <f t="shared" si="9"/>
        <v>33746040</v>
      </c>
    </row>
    <row r="318" spans="3:12" ht="94.5">
      <c r="C318" s="341" t="s">
        <v>1546</v>
      </c>
      <c r="D318" s="352" t="s">
        <v>1547</v>
      </c>
      <c r="E318" s="341" t="s">
        <v>72</v>
      </c>
      <c r="F318" s="341">
        <v>30</v>
      </c>
      <c r="G318" s="341" t="s">
        <v>1548</v>
      </c>
      <c r="H318" s="348" t="s">
        <v>1549</v>
      </c>
      <c r="I318" s="350">
        <v>219290</v>
      </c>
      <c r="J318" s="354">
        <f t="shared" si="8"/>
        <v>6578700</v>
      </c>
      <c r="K318" s="351">
        <v>221217</v>
      </c>
      <c r="L318" s="354">
        <f t="shared" si="9"/>
        <v>6636510</v>
      </c>
    </row>
    <row r="319" spans="3:12" ht="115.5">
      <c r="C319" s="341" t="s">
        <v>1550</v>
      </c>
      <c r="D319" s="352" t="s">
        <v>1551</v>
      </c>
      <c r="E319" s="341" t="s">
        <v>72</v>
      </c>
      <c r="F319" s="341">
        <v>25</v>
      </c>
      <c r="G319" s="341" t="s">
        <v>1552</v>
      </c>
      <c r="H319" s="348" t="s">
        <v>1553</v>
      </c>
      <c r="I319" s="350">
        <v>229146</v>
      </c>
      <c r="J319" s="354">
        <f t="shared" si="8"/>
        <v>5728650</v>
      </c>
      <c r="K319" s="351">
        <v>231217</v>
      </c>
      <c r="L319" s="354">
        <f t="shared" si="9"/>
        <v>5780425</v>
      </c>
    </row>
    <row r="320" spans="3:12">
      <c r="C320" s="346">
        <v>14.2</v>
      </c>
      <c r="D320" s="347" t="s">
        <v>1554</v>
      </c>
      <c r="E320" s="341"/>
      <c r="F320" s="341"/>
      <c r="G320" s="341"/>
      <c r="H320" s="348"/>
      <c r="I320" s="350"/>
      <c r="J320" s="354">
        <f t="shared" si="8"/>
        <v>0</v>
      </c>
      <c r="K320" s="351"/>
      <c r="L320" s="354">
        <f t="shared" si="9"/>
        <v>0</v>
      </c>
    </row>
    <row r="321" spans="3:12" ht="94.5">
      <c r="C321" s="341" t="s">
        <v>1555</v>
      </c>
      <c r="D321" s="352" t="s">
        <v>1556</v>
      </c>
      <c r="E321" s="341" t="s">
        <v>613</v>
      </c>
      <c r="F321" s="341">
        <v>30</v>
      </c>
      <c r="G321" s="341" t="s">
        <v>1557</v>
      </c>
      <c r="H321" s="348" t="s">
        <v>1558</v>
      </c>
      <c r="I321" s="350">
        <v>176181</v>
      </c>
      <c r="J321" s="354">
        <f t="shared" si="8"/>
        <v>5285430</v>
      </c>
      <c r="K321" s="351">
        <v>175377</v>
      </c>
      <c r="L321" s="354">
        <f t="shared" si="9"/>
        <v>5261310</v>
      </c>
    </row>
    <row r="322" spans="3:12" ht="63">
      <c r="C322" s="341" t="s">
        <v>1559</v>
      </c>
      <c r="D322" s="352" t="s">
        <v>1560</v>
      </c>
      <c r="E322" s="341" t="s">
        <v>613</v>
      </c>
      <c r="F322" s="341">
        <v>2</v>
      </c>
      <c r="G322" s="341" t="s">
        <v>1561</v>
      </c>
      <c r="H322" s="348" t="s">
        <v>1562</v>
      </c>
      <c r="I322" s="350">
        <v>407218</v>
      </c>
      <c r="J322" s="354">
        <f t="shared" si="8"/>
        <v>814436</v>
      </c>
      <c r="K322" s="351">
        <v>411763</v>
      </c>
      <c r="L322" s="354">
        <f t="shared" si="9"/>
        <v>823526</v>
      </c>
    </row>
    <row r="323" spans="3:12">
      <c r="C323" s="346">
        <v>14.3</v>
      </c>
      <c r="D323" s="347" t="s">
        <v>1563</v>
      </c>
      <c r="E323" s="341"/>
      <c r="F323" s="341"/>
      <c r="G323" s="341"/>
      <c r="H323" s="348"/>
      <c r="I323" s="350"/>
      <c r="J323" s="354">
        <f t="shared" si="8"/>
        <v>0</v>
      </c>
      <c r="K323" s="351"/>
      <c r="L323" s="354">
        <f t="shared" si="9"/>
        <v>0</v>
      </c>
    </row>
    <row r="324" spans="3:12" ht="105">
      <c r="C324" s="341" t="s">
        <v>1564</v>
      </c>
      <c r="D324" s="352" t="s">
        <v>1565</v>
      </c>
      <c r="E324" s="341" t="s">
        <v>614</v>
      </c>
      <c r="F324" s="341">
        <v>1</v>
      </c>
      <c r="G324" s="341" t="s">
        <v>1566</v>
      </c>
      <c r="H324" s="348" t="s">
        <v>1567</v>
      </c>
      <c r="I324" s="350">
        <v>10950966</v>
      </c>
      <c r="J324" s="354">
        <f t="shared" si="8"/>
        <v>10950966</v>
      </c>
      <c r="K324" s="351">
        <v>11002514</v>
      </c>
      <c r="L324" s="354">
        <f t="shared" si="9"/>
        <v>11002514</v>
      </c>
    </row>
    <row r="325" spans="3:12">
      <c r="C325" s="346"/>
      <c r="D325" s="347" t="s">
        <v>1568</v>
      </c>
      <c r="E325" s="346"/>
      <c r="F325" s="341"/>
      <c r="G325" s="341"/>
      <c r="H325" s="347" t="s">
        <v>1569</v>
      </c>
      <c r="I325" s="350"/>
      <c r="J325" s="355">
        <f>SUM(J308:J324)</f>
        <v>109463999</v>
      </c>
      <c r="K325" s="351"/>
      <c r="L325" s="355">
        <f>SUM(L308:L324)</f>
        <v>109605986</v>
      </c>
    </row>
    <row r="326" spans="3:12">
      <c r="C326" s="346">
        <v>15</v>
      </c>
      <c r="D326" s="347" t="s">
        <v>423</v>
      </c>
      <c r="E326" s="341"/>
      <c r="F326" s="341"/>
      <c r="G326" s="341"/>
      <c r="H326" s="348"/>
      <c r="I326" s="350"/>
      <c r="J326" s="354">
        <f t="shared" si="8"/>
        <v>0</v>
      </c>
      <c r="K326" s="351"/>
      <c r="L326" s="354">
        <f t="shared" si="9"/>
        <v>0</v>
      </c>
    </row>
    <row r="327" spans="3:12" ht="31.5">
      <c r="C327" s="341">
        <v>15.01</v>
      </c>
      <c r="D327" s="352" t="s">
        <v>1570</v>
      </c>
      <c r="E327" s="341" t="s">
        <v>614</v>
      </c>
      <c r="F327" s="341">
        <v>5</v>
      </c>
      <c r="G327" s="341" t="s">
        <v>1571</v>
      </c>
      <c r="H327" s="348" t="s">
        <v>1572</v>
      </c>
      <c r="I327" s="350">
        <v>60970</v>
      </c>
      <c r="J327" s="354">
        <f t="shared" si="8"/>
        <v>304850</v>
      </c>
      <c r="K327" s="351">
        <v>61647</v>
      </c>
      <c r="L327" s="354">
        <f t="shared" si="9"/>
        <v>308235</v>
      </c>
    </row>
    <row r="328" spans="3:12" ht="31.5">
      <c r="C328" s="341">
        <v>15.02</v>
      </c>
      <c r="D328" s="352" t="s">
        <v>1573</v>
      </c>
      <c r="E328" s="341" t="s">
        <v>614</v>
      </c>
      <c r="F328" s="341">
        <v>4</v>
      </c>
      <c r="G328" s="341" t="s">
        <v>1574</v>
      </c>
      <c r="H328" s="348" t="s">
        <v>1575</v>
      </c>
      <c r="I328" s="350">
        <v>77409</v>
      </c>
      <c r="J328" s="354">
        <f t="shared" ref="J328:J358" si="10">+ROUND(I328*F328,0)</f>
        <v>309636</v>
      </c>
      <c r="K328" s="351">
        <v>77717</v>
      </c>
      <c r="L328" s="354">
        <f t="shared" ref="L328:L358" si="11">+ROUND(F328*K328,0)</f>
        <v>310868</v>
      </c>
    </row>
    <row r="329" spans="3:12" ht="42">
      <c r="C329" s="341">
        <v>15.03</v>
      </c>
      <c r="D329" s="352" t="s">
        <v>1576</v>
      </c>
      <c r="E329" s="341" t="s">
        <v>614</v>
      </c>
      <c r="F329" s="341">
        <v>7</v>
      </c>
      <c r="G329" s="341" t="s">
        <v>1577</v>
      </c>
      <c r="H329" s="348" t="s">
        <v>1578</v>
      </c>
      <c r="I329" s="350">
        <v>73679</v>
      </c>
      <c r="J329" s="354">
        <f t="shared" si="10"/>
        <v>515753</v>
      </c>
      <c r="K329" s="351">
        <v>74130</v>
      </c>
      <c r="L329" s="354">
        <f t="shared" si="11"/>
        <v>518910</v>
      </c>
    </row>
    <row r="330" spans="3:12" ht="31.5">
      <c r="C330" s="341">
        <v>15.04</v>
      </c>
      <c r="D330" s="352" t="s">
        <v>1579</v>
      </c>
      <c r="E330" s="341" t="s">
        <v>614</v>
      </c>
      <c r="F330" s="341">
        <v>3</v>
      </c>
      <c r="G330" s="341" t="s">
        <v>1580</v>
      </c>
      <c r="H330" s="348" t="s">
        <v>1581</v>
      </c>
      <c r="I330" s="350">
        <v>159945</v>
      </c>
      <c r="J330" s="354">
        <f t="shared" si="10"/>
        <v>479835</v>
      </c>
      <c r="K330" s="351">
        <v>161130</v>
      </c>
      <c r="L330" s="354">
        <f t="shared" si="11"/>
        <v>483390</v>
      </c>
    </row>
    <row r="331" spans="3:12" ht="31.5">
      <c r="C331" s="341">
        <v>15.05</v>
      </c>
      <c r="D331" s="352" t="s">
        <v>1582</v>
      </c>
      <c r="E331" s="341" t="s">
        <v>614</v>
      </c>
      <c r="F331" s="341">
        <v>14</v>
      </c>
      <c r="G331" s="341" t="s">
        <v>1583</v>
      </c>
      <c r="H331" s="348" t="s">
        <v>1584</v>
      </c>
      <c r="I331" s="350">
        <v>518526</v>
      </c>
      <c r="J331" s="354">
        <f t="shared" si="10"/>
        <v>7259364</v>
      </c>
      <c r="K331" s="351">
        <v>523843</v>
      </c>
      <c r="L331" s="354">
        <f t="shared" si="11"/>
        <v>7333802</v>
      </c>
    </row>
    <row r="332" spans="3:12" ht="31.5">
      <c r="C332" s="341">
        <v>15.06</v>
      </c>
      <c r="D332" s="352" t="s">
        <v>1585</v>
      </c>
      <c r="E332" s="341" t="s">
        <v>614</v>
      </c>
      <c r="F332" s="341">
        <v>1</v>
      </c>
      <c r="G332" s="341" t="s">
        <v>1586</v>
      </c>
      <c r="H332" s="348" t="s">
        <v>1587</v>
      </c>
      <c r="I332" s="350">
        <v>60228</v>
      </c>
      <c r="J332" s="354">
        <f t="shared" si="10"/>
        <v>60228</v>
      </c>
      <c r="K332" s="351">
        <v>47923</v>
      </c>
      <c r="L332" s="354">
        <f t="shared" si="11"/>
        <v>47923</v>
      </c>
    </row>
    <row r="333" spans="3:12">
      <c r="C333" s="346"/>
      <c r="D333" s="347" t="s">
        <v>1588</v>
      </c>
      <c r="E333" s="346"/>
      <c r="F333" s="341"/>
      <c r="G333" s="341"/>
      <c r="H333" s="347" t="s">
        <v>1589</v>
      </c>
      <c r="I333" s="350"/>
      <c r="J333" s="355">
        <f>SUM(J326:J332)</f>
        <v>8929666</v>
      </c>
      <c r="K333" s="351"/>
      <c r="L333" s="355">
        <f>SUM(L326:L332)</f>
        <v>9003128</v>
      </c>
    </row>
    <row r="334" spans="3:12">
      <c r="C334" s="346">
        <v>16</v>
      </c>
      <c r="D334" s="356" t="s">
        <v>1590</v>
      </c>
      <c r="E334" s="347"/>
      <c r="F334" s="341"/>
      <c r="G334" s="341"/>
      <c r="H334" s="348"/>
      <c r="I334" s="350"/>
      <c r="J334" s="354">
        <f t="shared" si="10"/>
        <v>0</v>
      </c>
      <c r="K334" s="351"/>
      <c r="L334" s="354">
        <f t="shared" si="11"/>
        <v>0</v>
      </c>
    </row>
    <row r="335" spans="3:12" ht="31.5">
      <c r="C335" s="341">
        <v>16.010000000000002</v>
      </c>
      <c r="D335" s="352" t="s">
        <v>1591</v>
      </c>
      <c r="E335" s="341" t="s">
        <v>72</v>
      </c>
      <c r="F335" s="353">
        <v>1700</v>
      </c>
      <c r="G335" s="341" t="s">
        <v>680</v>
      </c>
      <c r="H335" s="348" t="s">
        <v>1592</v>
      </c>
      <c r="I335" s="350">
        <v>10436</v>
      </c>
      <c r="J335" s="354">
        <f t="shared" si="10"/>
        <v>17741200</v>
      </c>
      <c r="K335" s="351">
        <v>10499</v>
      </c>
      <c r="L335" s="354">
        <f t="shared" si="11"/>
        <v>17848300</v>
      </c>
    </row>
    <row r="336" spans="3:12" ht="63">
      <c r="C336" s="341">
        <v>16.02</v>
      </c>
      <c r="D336" s="352" t="s">
        <v>1593</v>
      </c>
      <c r="E336" s="341" t="s">
        <v>72</v>
      </c>
      <c r="F336" s="353">
        <v>1700</v>
      </c>
      <c r="G336" s="341" t="s">
        <v>1594</v>
      </c>
      <c r="H336" s="348" t="s">
        <v>1595</v>
      </c>
      <c r="I336" s="350">
        <v>21985</v>
      </c>
      <c r="J336" s="354">
        <f t="shared" si="10"/>
        <v>37374500</v>
      </c>
      <c r="K336" s="351">
        <v>22079</v>
      </c>
      <c r="L336" s="354">
        <f t="shared" si="11"/>
        <v>37534300</v>
      </c>
    </row>
    <row r="337" spans="3:12" ht="63">
      <c r="C337" s="341">
        <v>16.03</v>
      </c>
      <c r="D337" s="352" t="s">
        <v>1596</v>
      </c>
      <c r="E337" s="341" t="s">
        <v>72</v>
      </c>
      <c r="F337" s="353">
        <v>3200</v>
      </c>
      <c r="G337" s="341" t="s">
        <v>1597</v>
      </c>
      <c r="H337" s="348" t="s">
        <v>1598</v>
      </c>
      <c r="I337" s="350">
        <v>16878</v>
      </c>
      <c r="J337" s="354">
        <f t="shared" si="10"/>
        <v>54009600</v>
      </c>
      <c r="K337" s="351">
        <v>16957</v>
      </c>
      <c r="L337" s="354">
        <f t="shared" si="11"/>
        <v>54262400</v>
      </c>
    </row>
    <row r="338" spans="3:12" ht="63">
      <c r="C338" s="341">
        <v>16.04</v>
      </c>
      <c r="D338" s="352" t="s">
        <v>1599</v>
      </c>
      <c r="E338" s="341" t="s">
        <v>72</v>
      </c>
      <c r="F338" s="341">
        <v>600</v>
      </c>
      <c r="G338" s="341" t="s">
        <v>1600</v>
      </c>
      <c r="H338" s="348" t="s">
        <v>1601</v>
      </c>
      <c r="I338" s="350">
        <v>21150</v>
      </c>
      <c r="J338" s="354">
        <f t="shared" si="10"/>
        <v>12690000</v>
      </c>
      <c r="K338" s="351">
        <v>21192</v>
      </c>
      <c r="L338" s="354">
        <f t="shared" si="11"/>
        <v>12715200</v>
      </c>
    </row>
    <row r="339" spans="3:12" ht="31.5">
      <c r="C339" s="341">
        <v>16.05</v>
      </c>
      <c r="D339" s="352" t="s">
        <v>1602</v>
      </c>
      <c r="E339" s="341" t="s">
        <v>613</v>
      </c>
      <c r="F339" s="341">
        <v>130</v>
      </c>
      <c r="G339" s="341" t="s">
        <v>1603</v>
      </c>
      <c r="H339" s="348" t="s">
        <v>1604</v>
      </c>
      <c r="I339" s="350">
        <v>15233</v>
      </c>
      <c r="J339" s="354">
        <f t="shared" si="10"/>
        <v>1980290</v>
      </c>
      <c r="K339" s="351">
        <v>15307</v>
      </c>
      <c r="L339" s="354">
        <f t="shared" si="11"/>
        <v>1989910</v>
      </c>
    </row>
    <row r="340" spans="3:12">
      <c r="C340" s="346"/>
      <c r="D340" s="347" t="s">
        <v>434</v>
      </c>
      <c r="E340" s="346"/>
      <c r="F340" s="341"/>
      <c r="G340" s="341"/>
      <c r="H340" s="347" t="s">
        <v>1605</v>
      </c>
      <c r="I340" s="350"/>
      <c r="J340" s="355">
        <f>SUM(J334:J339)</f>
        <v>123795590</v>
      </c>
      <c r="K340" s="351"/>
      <c r="L340" s="355">
        <f>SUM(L334:L339)</f>
        <v>124350110</v>
      </c>
    </row>
    <row r="341" spans="3:12">
      <c r="C341" s="346">
        <v>17</v>
      </c>
      <c r="D341" s="356" t="s">
        <v>1606</v>
      </c>
      <c r="E341" s="341"/>
      <c r="F341" s="341"/>
      <c r="G341" s="341"/>
      <c r="H341" s="348"/>
      <c r="I341" s="350"/>
      <c r="J341" s="354">
        <f t="shared" si="10"/>
        <v>0</v>
      </c>
      <c r="K341" s="351"/>
      <c r="L341" s="354">
        <f t="shared" si="11"/>
        <v>0</v>
      </c>
    </row>
    <row r="342" spans="3:12" ht="31.5">
      <c r="C342" s="341">
        <v>17.010000000000002</v>
      </c>
      <c r="D342" s="352" t="s">
        <v>1607</v>
      </c>
      <c r="E342" s="341" t="s">
        <v>72</v>
      </c>
      <c r="F342" s="341">
        <v>290</v>
      </c>
      <c r="G342" s="341" t="s">
        <v>1608</v>
      </c>
      <c r="H342" s="348" t="s">
        <v>1609</v>
      </c>
      <c r="I342" s="350">
        <v>47995</v>
      </c>
      <c r="J342" s="354">
        <f t="shared" si="10"/>
        <v>13918550</v>
      </c>
      <c r="K342" s="351">
        <v>48208</v>
      </c>
      <c r="L342" s="354">
        <f t="shared" si="11"/>
        <v>13980320</v>
      </c>
    </row>
    <row r="343" spans="3:12" ht="21">
      <c r="C343" s="341">
        <v>17.02</v>
      </c>
      <c r="D343" s="352" t="s">
        <v>1610</v>
      </c>
      <c r="E343" s="341" t="s">
        <v>613</v>
      </c>
      <c r="F343" s="341">
        <v>290</v>
      </c>
      <c r="G343" s="341" t="s">
        <v>1611</v>
      </c>
      <c r="H343" s="348" t="s">
        <v>1612</v>
      </c>
      <c r="I343" s="350">
        <v>48002</v>
      </c>
      <c r="J343" s="354">
        <f t="shared" si="10"/>
        <v>13920580</v>
      </c>
      <c r="K343" s="351">
        <v>48511</v>
      </c>
      <c r="L343" s="354">
        <f t="shared" si="11"/>
        <v>14068190</v>
      </c>
    </row>
    <row r="344" spans="3:12" ht="42">
      <c r="C344" s="341">
        <v>17.03</v>
      </c>
      <c r="D344" s="352" t="s">
        <v>1613</v>
      </c>
      <c r="E344" s="341" t="s">
        <v>613</v>
      </c>
      <c r="F344" s="341">
        <v>160</v>
      </c>
      <c r="G344" s="341" t="s">
        <v>655</v>
      </c>
      <c r="H344" s="348" t="s">
        <v>1614</v>
      </c>
      <c r="I344" s="350">
        <v>80740</v>
      </c>
      <c r="J344" s="354">
        <f t="shared" si="10"/>
        <v>12918400</v>
      </c>
      <c r="K344" s="351">
        <v>81071</v>
      </c>
      <c r="L344" s="354">
        <f t="shared" si="11"/>
        <v>12971360</v>
      </c>
    </row>
    <row r="345" spans="3:12" ht="31.5">
      <c r="C345" s="341">
        <v>17.04</v>
      </c>
      <c r="D345" s="352" t="s">
        <v>1615</v>
      </c>
      <c r="E345" s="341" t="s">
        <v>74</v>
      </c>
      <c r="F345" s="341">
        <v>522</v>
      </c>
      <c r="G345" s="341" t="s">
        <v>1616</v>
      </c>
      <c r="H345" s="348" t="s">
        <v>1617</v>
      </c>
      <c r="I345" s="350">
        <v>634631</v>
      </c>
      <c r="J345" s="354">
        <f t="shared" si="10"/>
        <v>331277382</v>
      </c>
      <c r="K345" s="351">
        <v>640948</v>
      </c>
      <c r="L345" s="354">
        <f t="shared" si="11"/>
        <v>334574856</v>
      </c>
    </row>
    <row r="346" spans="3:12" ht="31.5">
      <c r="C346" s="341">
        <v>17.05</v>
      </c>
      <c r="D346" s="352" t="s">
        <v>1618</v>
      </c>
      <c r="E346" s="341" t="s">
        <v>614</v>
      </c>
      <c r="F346" s="341">
        <v>24</v>
      </c>
      <c r="G346" s="341" t="s">
        <v>1619</v>
      </c>
      <c r="H346" s="348" t="s">
        <v>1620</v>
      </c>
      <c r="I346" s="350">
        <v>44825</v>
      </c>
      <c r="J346" s="354">
        <f t="shared" si="10"/>
        <v>1075800</v>
      </c>
      <c r="K346" s="351">
        <v>44922</v>
      </c>
      <c r="L346" s="354">
        <f t="shared" si="11"/>
        <v>1078128</v>
      </c>
    </row>
    <row r="347" spans="3:12">
      <c r="C347" s="346"/>
      <c r="D347" s="347" t="s">
        <v>1621</v>
      </c>
      <c r="E347" s="346"/>
      <c r="F347" s="341"/>
      <c r="G347" s="341"/>
      <c r="H347" s="347" t="s">
        <v>1622</v>
      </c>
      <c r="I347" s="350"/>
      <c r="J347" s="355">
        <f>SUM(J341:J346)</f>
        <v>373110712</v>
      </c>
      <c r="K347" s="351"/>
      <c r="L347" s="355">
        <f>SUM(L341:L346)</f>
        <v>376672854</v>
      </c>
    </row>
    <row r="348" spans="3:12">
      <c r="C348" s="346">
        <v>18</v>
      </c>
      <c r="D348" s="356" t="s">
        <v>1623</v>
      </c>
      <c r="E348" s="346"/>
      <c r="F348" s="341"/>
      <c r="G348" s="341"/>
      <c r="H348" s="347"/>
      <c r="I348" s="350"/>
      <c r="J348" s="354">
        <f t="shared" si="10"/>
        <v>0</v>
      </c>
      <c r="K348" s="351"/>
      <c r="L348" s="354">
        <f t="shared" si="11"/>
        <v>0</v>
      </c>
    </row>
    <row r="349" spans="3:12" ht="52.5">
      <c r="C349" s="341">
        <v>18.010000000000002</v>
      </c>
      <c r="D349" s="352" t="s">
        <v>1624</v>
      </c>
      <c r="E349" s="341" t="s">
        <v>614</v>
      </c>
      <c r="F349" s="341">
        <v>50</v>
      </c>
      <c r="G349" s="341" t="s">
        <v>682</v>
      </c>
      <c r="H349" s="348" t="s">
        <v>1625</v>
      </c>
      <c r="I349" s="350">
        <v>18228</v>
      </c>
      <c r="J349" s="354">
        <f t="shared" si="10"/>
        <v>911400</v>
      </c>
      <c r="K349" s="351">
        <v>18416</v>
      </c>
      <c r="L349" s="354">
        <f t="shared" si="11"/>
        <v>920800</v>
      </c>
    </row>
    <row r="350" spans="3:12">
      <c r="C350" s="346"/>
      <c r="D350" s="356" t="s">
        <v>1626</v>
      </c>
      <c r="E350" s="346"/>
      <c r="F350" s="341"/>
      <c r="G350" s="341"/>
      <c r="H350" s="347" t="s">
        <v>1625</v>
      </c>
      <c r="I350" s="350"/>
      <c r="J350" s="355">
        <f>SUM(J348:J349)</f>
        <v>911400</v>
      </c>
      <c r="K350" s="351"/>
      <c r="L350" s="355">
        <f>SUM(L348:L349)</f>
        <v>920800</v>
      </c>
    </row>
    <row r="351" spans="3:12">
      <c r="C351" s="346">
        <v>19</v>
      </c>
      <c r="D351" s="356" t="s">
        <v>473</v>
      </c>
      <c r="E351" s="346"/>
      <c r="F351" s="341"/>
      <c r="G351" s="341"/>
      <c r="H351" s="347"/>
      <c r="I351" s="350"/>
      <c r="J351" s="354">
        <f t="shared" si="10"/>
        <v>0</v>
      </c>
      <c r="K351" s="351"/>
      <c r="L351" s="354">
        <f t="shared" si="11"/>
        <v>0</v>
      </c>
    </row>
    <row r="352" spans="3:12" ht="168">
      <c r="C352" s="341">
        <v>19.010000000000002</v>
      </c>
      <c r="D352" s="352" t="s">
        <v>1627</v>
      </c>
      <c r="E352" s="341" t="s">
        <v>614</v>
      </c>
      <c r="F352" s="341">
        <v>1</v>
      </c>
      <c r="G352" s="341" t="s">
        <v>1628</v>
      </c>
      <c r="H352" s="348" t="s">
        <v>1629</v>
      </c>
      <c r="I352" s="350">
        <v>98142810</v>
      </c>
      <c r="J352" s="354">
        <f t="shared" si="10"/>
        <v>98142810</v>
      </c>
      <c r="K352" s="351">
        <v>99000000</v>
      </c>
      <c r="L352" s="354">
        <f t="shared" si="11"/>
        <v>99000000</v>
      </c>
    </row>
    <row r="353" spans="3:12" ht="63">
      <c r="C353" s="341">
        <v>19.02</v>
      </c>
      <c r="D353" s="352" t="s">
        <v>1630</v>
      </c>
      <c r="E353" s="341" t="s">
        <v>681</v>
      </c>
      <c r="F353" s="341">
        <v>12</v>
      </c>
      <c r="G353" s="341" t="s">
        <v>1631</v>
      </c>
      <c r="H353" s="348" t="s">
        <v>1632</v>
      </c>
      <c r="I353" s="340">
        <v>587681</v>
      </c>
      <c r="J353" s="354">
        <f t="shared" si="10"/>
        <v>7052172</v>
      </c>
      <c r="K353" s="349">
        <v>590000</v>
      </c>
      <c r="L353" s="354">
        <f t="shared" si="11"/>
        <v>7080000</v>
      </c>
    </row>
    <row r="354" spans="3:12" ht="73.5">
      <c r="C354" s="341">
        <v>19.03</v>
      </c>
      <c r="D354" s="352" t="s">
        <v>1633</v>
      </c>
      <c r="E354" s="341" t="s">
        <v>614</v>
      </c>
      <c r="F354" s="341">
        <v>1</v>
      </c>
      <c r="G354" s="341" t="s">
        <v>1634</v>
      </c>
      <c r="H354" s="348" t="s">
        <v>1635</v>
      </c>
      <c r="I354" s="340">
        <v>40598961</v>
      </c>
      <c r="J354" s="354">
        <f t="shared" si="10"/>
        <v>40598961</v>
      </c>
      <c r="K354" s="349">
        <v>41049163</v>
      </c>
      <c r="L354" s="354">
        <f t="shared" si="11"/>
        <v>41049163</v>
      </c>
    </row>
    <row r="355" spans="3:12" ht="52.5">
      <c r="C355" s="341">
        <v>19.04</v>
      </c>
      <c r="D355" s="352" t="s">
        <v>1636</v>
      </c>
      <c r="E355" s="341" t="s">
        <v>614</v>
      </c>
      <c r="F355" s="341">
        <v>4</v>
      </c>
      <c r="G355" s="341" t="s">
        <v>1637</v>
      </c>
      <c r="H355" s="348" t="s">
        <v>1638</v>
      </c>
      <c r="I355" s="340">
        <v>1477940</v>
      </c>
      <c r="J355" s="354">
        <f t="shared" si="10"/>
        <v>5911760</v>
      </c>
      <c r="K355" s="349">
        <v>1463799</v>
      </c>
      <c r="L355" s="354">
        <f t="shared" si="11"/>
        <v>5855196</v>
      </c>
    </row>
    <row r="356" spans="3:12">
      <c r="C356" s="346"/>
      <c r="D356" s="356" t="s">
        <v>475</v>
      </c>
      <c r="E356" s="346"/>
      <c r="F356" s="341"/>
      <c r="G356" s="341"/>
      <c r="H356" s="347" t="s">
        <v>1639</v>
      </c>
      <c r="I356" s="340"/>
      <c r="J356" s="355">
        <f>SUM(J351:J355)</f>
        <v>151705703</v>
      </c>
      <c r="K356" s="349"/>
      <c r="L356" s="355">
        <f>SUM(L351:L355)</f>
        <v>152984359</v>
      </c>
    </row>
    <row r="357" spans="3:12">
      <c r="C357" s="346">
        <v>20</v>
      </c>
      <c r="D357" s="356" t="s">
        <v>442</v>
      </c>
      <c r="E357" s="346"/>
      <c r="F357" s="341"/>
      <c r="G357" s="341"/>
      <c r="H357" s="347"/>
      <c r="I357" s="340"/>
      <c r="J357" s="354">
        <f t="shared" si="10"/>
        <v>0</v>
      </c>
      <c r="K357" s="349"/>
      <c r="L357" s="354">
        <f t="shared" si="11"/>
        <v>0</v>
      </c>
    </row>
    <row r="358" spans="3:12" ht="31.5">
      <c r="C358" s="341">
        <v>20.010000000000002</v>
      </c>
      <c r="D358" s="352" t="s">
        <v>569</v>
      </c>
      <c r="E358" s="341" t="s">
        <v>72</v>
      </c>
      <c r="F358" s="353">
        <v>2900</v>
      </c>
      <c r="G358" s="341" t="s">
        <v>1640</v>
      </c>
      <c r="H358" s="348" t="s">
        <v>1641</v>
      </c>
      <c r="I358" s="340">
        <v>2003</v>
      </c>
      <c r="J358" s="354">
        <f t="shared" si="10"/>
        <v>5808700</v>
      </c>
      <c r="K358" s="349">
        <v>1955</v>
      </c>
      <c r="L358" s="354">
        <f t="shared" si="11"/>
        <v>5669500</v>
      </c>
    </row>
    <row r="359" spans="3:12">
      <c r="C359" s="346"/>
      <c r="D359" s="356" t="s">
        <v>444</v>
      </c>
      <c r="E359" s="346"/>
      <c r="F359" s="341"/>
      <c r="G359" s="346"/>
      <c r="H359" s="347" t="s">
        <v>1641</v>
      </c>
      <c r="I359" s="340"/>
      <c r="J359" s="355">
        <f>SUM(J357:J358)</f>
        <v>5808700</v>
      </c>
      <c r="K359" s="349"/>
      <c r="L359" s="354">
        <f>SUM(L357:L358)</f>
        <v>5669500</v>
      </c>
    </row>
    <row r="360" spans="3:12" ht="15.75" thickBot="1">
      <c r="C360" s="358"/>
      <c r="D360" s="358"/>
      <c r="E360" s="358"/>
      <c r="F360" s="359"/>
      <c r="G360" s="358"/>
      <c r="H360" s="358"/>
      <c r="I360" s="360"/>
      <c r="J360" s="324"/>
      <c r="K360" s="324"/>
      <c r="L360" s="324"/>
    </row>
    <row r="361" spans="3:12" ht="15.75" thickBot="1">
      <c r="C361" s="361"/>
      <c r="D361" s="362" t="s">
        <v>77</v>
      </c>
      <c r="E361" s="363"/>
      <c r="F361" s="364"/>
      <c r="G361" s="365"/>
      <c r="H361" s="364" t="s">
        <v>1642</v>
      </c>
      <c r="I361" s="360"/>
      <c r="J361" s="366">
        <f>SUM(J6:J359)/2</f>
        <v>4323870581</v>
      </c>
      <c r="K361" s="324"/>
      <c r="L361" s="366">
        <f>SUM(L6:L359)/2</f>
        <v>4345171114</v>
      </c>
    </row>
    <row r="362" spans="3:12" ht="15.75" thickBot="1">
      <c r="C362" s="358"/>
      <c r="D362" s="367" t="s">
        <v>79</v>
      </c>
      <c r="E362" s="368"/>
      <c r="F362" s="368"/>
      <c r="G362" s="369">
        <v>0.16</v>
      </c>
      <c r="H362" s="370" t="s">
        <v>1643</v>
      </c>
      <c r="I362" s="371">
        <v>0.17</v>
      </c>
      <c r="J362" s="372">
        <f>ROUND(+J$361*I362,0)</f>
        <v>735057999</v>
      </c>
      <c r="K362" s="373">
        <v>0.1467</v>
      </c>
      <c r="L362" s="374">
        <f>ROUND(+L$361*K362,0)</f>
        <v>637436602</v>
      </c>
    </row>
    <row r="363" spans="3:12" ht="15.75" thickBot="1">
      <c r="C363" s="358"/>
      <c r="D363" s="367" t="s">
        <v>80</v>
      </c>
      <c r="E363" s="368"/>
      <c r="F363" s="368"/>
      <c r="G363" s="369">
        <v>0.01</v>
      </c>
      <c r="H363" s="370" t="s">
        <v>1644</v>
      </c>
      <c r="I363" s="371">
        <v>0.01</v>
      </c>
      <c r="J363" s="372">
        <f t="shared" ref="J363:L364" si="12">ROUND(+J$361*I363,0)</f>
        <v>43238706</v>
      </c>
      <c r="K363" s="375">
        <v>0.01</v>
      </c>
      <c r="L363" s="374">
        <f t="shared" si="12"/>
        <v>43451711</v>
      </c>
    </row>
    <row r="364" spans="3:12" ht="15.75" thickBot="1">
      <c r="C364" s="358"/>
      <c r="D364" s="367" t="s">
        <v>81</v>
      </c>
      <c r="E364" s="368"/>
      <c r="F364" s="368"/>
      <c r="G364" s="369">
        <v>0.04</v>
      </c>
      <c r="H364" s="370" t="s">
        <v>1645</v>
      </c>
      <c r="I364" s="371">
        <v>0.03</v>
      </c>
      <c r="J364" s="372">
        <f t="shared" si="12"/>
        <v>129716117</v>
      </c>
      <c r="K364" s="375">
        <v>0.04</v>
      </c>
      <c r="L364" s="374">
        <f t="shared" si="12"/>
        <v>173806845</v>
      </c>
    </row>
    <row r="365" spans="3:12" ht="15.75" thickBot="1">
      <c r="C365" s="358"/>
      <c r="D365" s="367" t="s">
        <v>82</v>
      </c>
      <c r="E365" s="368"/>
      <c r="F365" s="368"/>
      <c r="G365" s="369">
        <v>0.19</v>
      </c>
      <c r="H365" s="370" t="s">
        <v>1646</v>
      </c>
      <c r="I365" s="371">
        <v>0.19</v>
      </c>
      <c r="J365" s="372">
        <f>ROUND(+I365*J364,0)</f>
        <v>24646062</v>
      </c>
      <c r="K365" s="376">
        <v>0.19</v>
      </c>
      <c r="L365" s="374">
        <f>ROUND(+K365*L364,0)</f>
        <v>33023301</v>
      </c>
    </row>
    <row r="366" spans="3:12" ht="15.75" thickBot="1">
      <c r="C366" s="358"/>
      <c r="D366" s="377" t="s">
        <v>78</v>
      </c>
      <c r="E366" s="358"/>
      <c r="F366" s="359"/>
      <c r="G366" s="358"/>
      <c r="H366" s="358"/>
      <c r="I366" s="360"/>
      <c r="J366" s="366">
        <f>SUM(J361:J365)</f>
        <v>5256529465</v>
      </c>
      <c r="K366" s="324"/>
      <c r="L366" s="366">
        <f>SUM(L361:L365)</f>
        <v>5232889573</v>
      </c>
    </row>
  </sheetData>
  <mergeCells count="2">
    <mergeCell ref="K3:L3"/>
    <mergeCell ref="I3:J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0"/>
  <sheetViews>
    <sheetView topLeftCell="U4" zoomScale="90" zoomScaleNormal="90" workbookViewId="0">
      <selection activeCell="AJ19" sqref="AJ19"/>
    </sheetView>
  </sheetViews>
  <sheetFormatPr baseColWidth="10" defaultRowHeight="15"/>
  <cols>
    <col min="1" max="1" width="19.28515625" hidden="1" customWidth="1"/>
    <col min="2" max="2" width="19.28515625" customWidth="1"/>
    <col min="3" max="3" width="31.28515625" hidden="1" customWidth="1"/>
    <col min="4" max="4" width="27.140625" hidden="1" customWidth="1"/>
    <col min="5" max="5" width="36.28515625" hidden="1" customWidth="1"/>
    <col min="6" max="7" width="31.28515625" customWidth="1"/>
    <col min="8" max="9" width="27.28515625" bestFit="1" customWidth="1"/>
    <col min="10" max="10" width="20.140625" customWidth="1"/>
    <col min="11" max="13" width="19.28515625" bestFit="1" customWidth="1"/>
    <col min="14" max="14" width="16.28515625" bestFit="1" customWidth="1"/>
    <col min="15" max="19" width="18.140625" bestFit="1" customWidth="1"/>
    <col min="20" max="20" width="16.28515625" bestFit="1" customWidth="1"/>
    <col min="21" max="23" width="18.140625" bestFit="1" customWidth="1"/>
    <col min="24" max="24" width="16.28515625" bestFit="1" customWidth="1"/>
    <col min="25" max="25" width="18.140625" bestFit="1" customWidth="1"/>
    <col min="26" max="26" width="17.5703125" bestFit="1" customWidth="1"/>
    <col min="27" max="29" width="19.28515625" bestFit="1" customWidth="1"/>
    <col min="30" max="30" width="17.5703125" bestFit="1" customWidth="1"/>
    <col min="31" max="32" width="19.28515625" bestFit="1" customWidth="1"/>
    <col min="33" max="33" width="17.5703125" bestFit="1" customWidth="1"/>
    <col min="34" max="34" width="19.28515625" bestFit="1" customWidth="1"/>
    <col min="36" max="36" width="19.28515625" style="178" bestFit="1" customWidth="1"/>
    <col min="37" max="37" width="30.85546875" bestFit="1" customWidth="1"/>
  </cols>
  <sheetData>
    <row r="1" spans="2:37" s="181" customFormat="1" hidden="1">
      <c r="E1" s="181" t="s">
        <v>86</v>
      </c>
      <c r="F1" s="182">
        <v>21519008422</v>
      </c>
      <c r="G1" s="182">
        <v>1577321251.6900001</v>
      </c>
      <c r="H1" s="182">
        <v>1536258701</v>
      </c>
      <c r="I1" s="177">
        <f>SUM(F1:H1)</f>
        <v>24632588374.689999</v>
      </c>
      <c r="AJ1" s="405"/>
    </row>
    <row r="2" spans="2:37" hidden="1">
      <c r="E2" t="s">
        <v>87</v>
      </c>
      <c r="F2" s="176">
        <v>8773572460</v>
      </c>
      <c r="G2" s="231">
        <v>273873073.06999999</v>
      </c>
      <c r="H2" s="231">
        <v>24353773</v>
      </c>
      <c r="I2" s="177">
        <f>SUM(F2:H2)</f>
        <v>9071799306.0699997</v>
      </c>
    </row>
    <row r="3" spans="2:37" hidden="1">
      <c r="E3" t="s">
        <v>88</v>
      </c>
      <c r="F3" s="176">
        <v>1845393570</v>
      </c>
      <c r="G3" s="176">
        <v>36231792.460000001</v>
      </c>
      <c r="H3" s="176">
        <v>3200079</v>
      </c>
      <c r="I3" s="177">
        <f>SUM(F3:H3)</f>
        <v>1884825441.46</v>
      </c>
    </row>
    <row r="4" spans="2:37">
      <c r="E4" s="176"/>
    </row>
    <row r="8" spans="2:37">
      <c r="G8" s="278"/>
      <c r="H8" s="278"/>
    </row>
    <row r="9" spans="2:37">
      <c r="C9" s="442" t="s">
        <v>683</v>
      </c>
      <c r="D9" s="442"/>
      <c r="E9" s="442"/>
      <c r="F9" s="443" t="s">
        <v>1652</v>
      </c>
      <c r="G9" s="443"/>
      <c r="H9" s="443"/>
      <c r="I9" s="443"/>
      <c r="J9" s="443"/>
    </row>
    <row r="10" spans="2:37" ht="53.25" customHeight="1">
      <c r="B10" t="str">
        <f>F10</f>
        <v xml:space="preserve">INDICADORES </v>
      </c>
      <c r="C10" s="331" t="s">
        <v>484</v>
      </c>
      <c r="D10" s="332" t="s">
        <v>684</v>
      </c>
      <c r="E10" s="332" t="s">
        <v>685</v>
      </c>
      <c r="F10" s="325" t="s">
        <v>484</v>
      </c>
      <c r="G10" s="326" t="s">
        <v>1653</v>
      </c>
      <c r="H10" s="326" t="s">
        <v>686</v>
      </c>
      <c r="I10" s="326" t="s">
        <v>1654</v>
      </c>
      <c r="J10" s="326" t="s">
        <v>1655</v>
      </c>
      <c r="K10" s="335" t="s">
        <v>1656</v>
      </c>
      <c r="L10" s="335" t="s">
        <v>1657</v>
      </c>
      <c r="M10" s="335" t="s">
        <v>1658</v>
      </c>
      <c r="N10" s="259" t="s">
        <v>1660</v>
      </c>
      <c r="O10" s="259" t="s">
        <v>1661</v>
      </c>
      <c r="P10" s="183" t="s">
        <v>1662</v>
      </c>
      <c r="Q10" s="183" t="s">
        <v>1663</v>
      </c>
      <c r="R10" s="378" t="s">
        <v>604</v>
      </c>
      <c r="S10" s="378" t="s">
        <v>1664</v>
      </c>
      <c r="T10" s="378" t="s">
        <v>1665</v>
      </c>
      <c r="U10" s="378" t="s">
        <v>1666</v>
      </c>
      <c r="V10" s="378" t="s">
        <v>605</v>
      </c>
      <c r="W10" s="281" t="s">
        <v>590</v>
      </c>
      <c r="X10" s="281" t="s">
        <v>591</v>
      </c>
      <c r="Y10" s="281" t="s">
        <v>592</v>
      </c>
      <c r="Z10" s="255" t="s">
        <v>1667</v>
      </c>
      <c r="AA10" s="255" t="s">
        <v>1668</v>
      </c>
      <c r="AB10" s="326" t="s">
        <v>1669</v>
      </c>
      <c r="AC10" s="326" t="s">
        <v>1670</v>
      </c>
      <c r="AD10" s="326" t="s">
        <v>1671</v>
      </c>
      <c r="AE10" s="326" t="s">
        <v>1672</v>
      </c>
      <c r="AF10" s="326" t="s">
        <v>1673</v>
      </c>
      <c r="AG10" s="326" t="s">
        <v>1674</v>
      </c>
      <c r="AH10" s="379" t="s">
        <v>1675</v>
      </c>
    </row>
    <row r="11" spans="2:37">
      <c r="C11" s="92" t="s">
        <v>483</v>
      </c>
      <c r="D11" s="333">
        <v>2655216830</v>
      </c>
      <c r="E11" s="334">
        <v>3891368355</v>
      </c>
      <c r="F11" s="329" t="s">
        <v>483</v>
      </c>
      <c r="G11" s="327">
        <v>3698386699</v>
      </c>
      <c r="H11" s="328">
        <v>46939239</v>
      </c>
      <c r="I11" s="328">
        <v>2686387085</v>
      </c>
      <c r="J11" s="336">
        <v>6240092341</v>
      </c>
      <c r="K11" s="327">
        <v>2105910706</v>
      </c>
      <c r="L11" s="328">
        <v>3899415505</v>
      </c>
      <c r="M11" s="328">
        <v>5999276000</v>
      </c>
      <c r="N11" s="254">
        <v>377124508</v>
      </c>
      <c r="O11" s="254">
        <v>8394037633.5799999</v>
      </c>
      <c r="P11" s="254">
        <v>6599855533</v>
      </c>
      <c r="Q11" s="254">
        <v>1006410661</v>
      </c>
      <c r="R11" s="254">
        <v>4041960105</v>
      </c>
      <c r="S11" s="254">
        <v>1605992909</v>
      </c>
      <c r="T11" s="254">
        <v>392050760</v>
      </c>
      <c r="U11" s="254">
        <v>2497925389</v>
      </c>
      <c r="V11" s="254">
        <v>635325717</v>
      </c>
      <c r="W11" s="257">
        <v>1756976272</v>
      </c>
      <c r="X11" s="257">
        <v>104668560</v>
      </c>
      <c r="Y11" s="257">
        <v>1146977745</v>
      </c>
      <c r="Z11" s="176">
        <v>825041322</v>
      </c>
      <c r="AA11" s="317">
        <v>1697272721</v>
      </c>
      <c r="AB11" s="176">
        <v>1756976272</v>
      </c>
      <c r="AC11" s="317">
        <v>2625233000</v>
      </c>
      <c r="AD11" s="176">
        <v>779233817</v>
      </c>
      <c r="AE11" s="317">
        <v>1411929941</v>
      </c>
      <c r="AF11" s="176">
        <v>852760924</v>
      </c>
      <c r="AG11" s="317">
        <v>196900212</v>
      </c>
      <c r="AH11" s="177">
        <f>AVERAGE(G11:AG11)</f>
        <v>2347446725.0585184</v>
      </c>
      <c r="AJ11" s="380">
        <f>+AH11-AH13</f>
        <v>1877147612.0344443</v>
      </c>
      <c r="AK11" t="s">
        <v>1676</v>
      </c>
    </row>
    <row r="12" spans="2:37" s="252" customFormat="1">
      <c r="B12"/>
      <c r="C12" s="90" t="s">
        <v>481</v>
      </c>
      <c r="D12" s="381">
        <v>2687779699</v>
      </c>
      <c r="E12" s="382">
        <v>8467423840</v>
      </c>
      <c r="F12" s="329" t="s">
        <v>481</v>
      </c>
      <c r="G12" s="383">
        <v>5975939156</v>
      </c>
      <c r="H12" s="384">
        <v>51397896</v>
      </c>
      <c r="I12" s="384">
        <v>2895604552</v>
      </c>
      <c r="J12" s="385">
        <v>9035788825</v>
      </c>
      <c r="K12" s="386">
        <v>2313906569</v>
      </c>
      <c r="L12" s="384">
        <v>5116671835</v>
      </c>
      <c r="M12" s="384">
        <v>6789276000</v>
      </c>
      <c r="N12" s="387">
        <v>396196459</v>
      </c>
      <c r="O12" s="387">
        <v>9545991718.4899998</v>
      </c>
      <c r="P12" s="387">
        <v>8517061117</v>
      </c>
      <c r="Q12" s="387">
        <v>1262348289</v>
      </c>
      <c r="R12" s="387">
        <v>4869983546</v>
      </c>
      <c r="S12" s="387">
        <v>1660124574</v>
      </c>
      <c r="T12" s="387">
        <v>423688287</v>
      </c>
      <c r="U12" s="387">
        <v>3331286756</v>
      </c>
      <c r="V12" s="387">
        <v>1019523654</v>
      </c>
      <c r="W12" s="387">
        <v>1951001224</v>
      </c>
      <c r="X12" s="387">
        <f>+X11</f>
        <v>104668560</v>
      </c>
      <c r="Y12" s="387">
        <v>1793693045</v>
      </c>
      <c r="Z12" s="388">
        <v>100300857</v>
      </c>
      <c r="AA12" s="389">
        <v>2276131109</v>
      </c>
      <c r="AB12" s="388">
        <v>1951001224</v>
      </c>
      <c r="AC12" s="389">
        <v>3756142000</v>
      </c>
      <c r="AD12" s="388">
        <v>918080887</v>
      </c>
      <c r="AE12" s="389">
        <v>2449605615</v>
      </c>
      <c r="AF12" s="388">
        <v>1628665492</v>
      </c>
      <c r="AG12" s="389">
        <v>527298186</v>
      </c>
      <c r="AH12" s="390">
        <f t="shared" ref="AH12:AH17" si="0">AVERAGE(G12:AG12)</f>
        <v>2987458423.4255552</v>
      </c>
      <c r="AJ12" s="80"/>
    </row>
    <row r="13" spans="2:37" s="252" customFormat="1">
      <c r="B13"/>
      <c r="C13" s="90" t="s">
        <v>85</v>
      </c>
      <c r="D13" s="381">
        <v>576740357</v>
      </c>
      <c r="E13" s="382">
        <v>442790933</v>
      </c>
      <c r="F13" s="329" t="s">
        <v>85</v>
      </c>
      <c r="G13" s="383">
        <v>1431834076</v>
      </c>
      <c r="H13" s="384">
        <v>3589141</v>
      </c>
      <c r="I13" s="384">
        <v>229650262</v>
      </c>
      <c r="J13" s="385">
        <v>1959975240</v>
      </c>
      <c r="K13" s="383">
        <v>49732486</v>
      </c>
      <c r="L13" s="384">
        <v>1172417022</v>
      </c>
      <c r="M13" s="384">
        <v>543435400</v>
      </c>
      <c r="N13" s="387">
        <v>79514590</v>
      </c>
      <c r="O13" s="387">
        <v>2361907516.6500001</v>
      </c>
      <c r="P13" s="387">
        <v>2036189378</v>
      </c>
      <c r="Q13" s="387">
        <v>298915854</v>
      </c>
      <c r="R13" s="387">
        <v>255883181</v>
      </c>
      <c r="S13" s="387">
        <v>140863762</v>
      </c>
      <c r="T13" s="387">
        <v>59052127</v>
      </c>
      <c r="U13" s="387">
        <v>16112500</v>
      </c>
      <c r="V13" s="387">
        <v>98482368</v>
      </c>
      <c r="W13" s="387">
        <v>350446822</v>
      </c>
      <c r="X13" s="387">
        <v>2164560</v>
      </c>
      <c r="Y13" s="387">
        <v>137462527</v>
      </c>
      <c r="Z13" s="388">
        <v>117421455</v>
      </c>
      <c r="AA13" s="389">
        <v>133440129</v>
      </c>
      <c r="AB13" s="388">
        <v>350446822</v>
      </c>
      <c r="AC13" s="389">
        <v>586737000</v>
      </c>
      <c r="AD13" s="388">
        <v>46821417</v>
      </c>
      <c r="AE13" s="389">
        <v>77670808</v>
      </c>
      <c r="AF13" s="388">
        <v>82446621</v>
      </c>
      <c r="AG13" s="389">
        <v>75462987</v>
      </c>
      <c r="AH13" s="390">
        <f t="shared" si="0"/>
        <v>470299113.02407408</v>
      </c>
      <c r="AJ13" s="391">
        <f>+AH11/AH13</f>
        <v>4.9913909255838957</v>
      </c>
      <c r="AK13" s="252" t="s">
        <v>1677</v>
      </c>
    </row>
    <row r="14" spans="2:37" s="252" customFormat="1">
      <c r="B14"/>
      <c r="C14" s="90" t="s">
        <v>482</v>
      </c>
      <c r="D14" s="381">
        <v>1340851348</v>
      </c>
      <c r="E14" s="382">
        <v>2093117480</v>
      </c>
      <c r="F14" s="330" t="s">
        <v>482</v>
      </c>
      <c r="G14" s="383">
        <v>2966398088</v>
      </c>
      <c r="H14" s="384">
        <v>35500176</v>
      </c>
      <c r="I14" s="384">
        <v>2565514162</v>
      </c>
      <c r="J14" s="385">
        <v>3281023989</v>
      </c>
      <c r="K14" s="383">
        <v>713326523</v>
      </c>
      <c r="L14" s="384">
        <v>2301152804</v>
      </c>
      <c r="M14" s="384">
        <v>842071100</v>
      </c>
      <c r="N14" s="387">
        <v>131612162</v>
      </c>
      <c r="O14" s="387">
        <v>4175546346.1500001</v>
      </c>
      <c r="P14" s="387">
        <v>3968407244</v>
      </c>
      <c r="Q14" s="387">
        <f>+Q13</f>
        <v>298915854</v>
      </c>
      <c r="R14" s="387">
        <v>308183181</v>
      </c>
      <c r="S14" s="387">
        <v>469411420</v>
      </c>
      <c r="T14" s="387">
        <v>69043707</v>
      </c>
      <c r="U14" s="387">
        <v>1364756897</v>
      </c>
      <c r="V14" s="387">
        <f>+V13</f>
        <v>98482368</v>
      </c>
      <c r="W14" s="387">
        <v>507556476</v>
      </c>
      <c r="X14" s="387">
        <f>+X13</f>
        <v>2164560</v>
      </c>
      <c r="Y14" s="387">
        <v>360641154</v>
      </c>
      <c r="Z14" s="388">
        <f>+Z13</f>
        <v>117421455</v>
      </c>
      <c r="AA14" s="389">
        <v>817744017</v>
      </c>
      <c r="AB14" s="388">
        <v>507556476</v>
      </c>
      <c r="AC14" s="389">
        <v>927003000</v>
      </c>
      <c r="AD14" s="388">
        <v>441911577</v>
      </c>
      <c r="AE14" s="389">
        <v>439979805</v>
      </c>
      <c r="AF14" s="388">
        <v>329773871</v>
      </c>
      <c r="AG14" s="389">
        <v>196307928</v>
      </c>
      <c r="AH14" s="390">
        <f t="shared" si="0"/>
        <v>1045829864.45</v>
      </c>
      <c r="AJ14" s="392">
        <f>+AH14/AH12</f>
        <v>0.35007344579236155</v>
      </c>
      <c r="AK14" s="252" t="s">
        <v>1678</v>
      </c>
    </row>
    <row r="15" spans="2:37" s="252" customFormat="1">
      <c r="B15"/>
      <c r="C15" s="90" t="s">
        <v>86</v>
      </c>
      <c r="D15" s="381">
        <v>1346928351</v>
      </c>
      <c r="E15" s="382">
        <v>6374306360</v>
      </c>
      <c r="F15" s="330" t="s">
        <v>86</v>
      </c>
      <c r="G15" s="383">
        <v>3009541068</v>
      </c>
      <c r="H15" s="384">
        <v>15897720</v>
      </c>
      <c r="I15" s="384">
        <v>330090390</v>
      </c>
      <c r="J15" s="385">
        <v>5754764836</v>
      </c>
      <c r="K15" s="383">
        <v>1600580046</v>
      </c>
      <c r="L15" s="384">
        <v>2815519031</v>
      </c>
      <c r="M15" s="384">
        <v>5947204900</v>
      </c>
      <c r="N15" s="387">
        <v>264584297</v>
      </c>
      <c r="O15" s="387">
        <v>5370445372.3400002</v>
      </c>
      <c r="P15" s="387">
        <v>4548653873</v>
      </c>
      <c r="Q15" s="387">
        <v>963432438</v>
      </c>
      <c r="R15" s="387">
        <v>4561800365</v>
      </c>
      <c r="S15" s="387">
        <v>1190713154</v>
      </c>
      <c r="T15" s="387">
        <v>354644580</v>
      </c>
      <c r="U15" s="387">
        <v>1966549859</v>
      </c>
      <c r="V15" s="387">
        <v>921041286</v>
      </c>
      <c r="W15" s="387">
        <v>1443444748</v>
      </c>
      <c r="X15" s="387">
        <v>102504000</v>
      </c>
      <c r="Y15" s="387">
        <v>1433051891</v>
      </c>
      <c r="Z15" s="388">
        <v>885579402</v>
      </c>
      <c r="AA15" s="389">
        <v>1458387092</v>
      </c>
      <c r="AB15" s="388">
        <v>1443444748</v>
      </c>
      <c r="AC15" s="389">
        <v>2829139000</v>
      </c>
      <c r="AD15" s="388">
        <v>476169310</v>
      </c>
      <c r="AE15" s="389">
        <v>2009625810</v>
      </c>
      <c r="AF15" s="388">
        <v>1298891621</v>
      </c>
      <c r="AG15" s="389">
        <v>330990258</v>
      </c>
      <c r="AH15" s="390">
        <f t="shared" si="0"/>
        <v>1975062633.1607406</v>
      </c>
      <c r="AJ15" s="80"/>
    </row>
    <row r="16" spans="2:37" s="393" customFormat="1">
      <c r="B16"/>
      <c r="C16" s="394" t="s">
        <v>513</v>
      </c>
      <c r="D16" s="395">
        <v>385265006</v>
      </c>
      <c r="E16" s="396">
        <v>1423311855</v>
      </c>
      <c r="F16" s="404" t="s">
        <v>513</v>
      </c>
      <c r="G16" s="397">
        <v>579811698</v>
      </c>
      <c r="H16" s="398">
        <v>8745309</v>
      </c>
      <c r="I16" s="398">
        <v>15676394</v>
      </c>
      <c r="J16" s="399">
        <v>2092055449</v>
      </c>
      <c r="K16" s="397">
        <v>235597420</v>
      </c>
      <c r="L16" s="398">
        <v>304051066</v>
      </c>
      <c r="M16" s="398">
        <v>974539000</v>
      </c>
      <c r="N16" s="400">
        <v>101679949</v>
      </c>
      <c r="O16" s="400">
        <v>1711689877.6600001</v>
      </c>
      <c r="P16" s="400">
        <v>1456455585</v>
      </c>
      <c r="Q16" s="400">
        <v>131177274</v>
      </c>
      <c r="R16" s="400">
        <v>532694573</v>
      </c>
      <c r="S16" s="400">
        <v>416221830</v>
      </c>
      <c r="T16" s="400">
        <v>121330923</v>
      </c>
      <c r="U16" s="400">
        <v>686934116</v>
      </c>
      <c r="V16" s="400">
        <v>288539629</v>
      </c>
      <c r="W16" s="400">
        <v>137659454</v>
      </c>
      <c r="X16" s="400">
        <v>3794000</v>
      </c>
      <c r="Y16" s="400">
        <v>396985450</v>
      </c>
      <c r="Z16" s="401">
        <v>524753280</v>
      </c>
      <c r="AA16" s="402">
        <v>343949962</v>
      </c>
      <c r="AB16" s="401">
        <v>137659454</v>
      </c>
      <c r="AC16" s="402">
        <v>412113000</v>
      </c>
      <c r="AD16" s="401">
        <v>251346533</v>
      </c>
      <c r="AE16" s="402">
        <v>225853743</v>
      </c>
      <c r="AF16" s="401">
        <v>260555182</v>
      </c>
      <c r="AG16" s="402">
        <v>165314367</v>
      </c>
      <c r="AH16" s="403">
        <f t="shared" si="0"/>
        <v>463599426.57999998</v>
      </c>
      <c r="AJ16" s="406">
        <f>+AH16/AH15</f>
        <v>0.23472644299795728</v>
      </c>
      <c r="AK16" s="393" t="s">
        <v>1679</v>
      </c>
    </row>
    <row r="17" spans="3:37">
      <c r="C17" s="92" t="s">
        <v>626</v>
      </c>
      <c r="D17" s="333">
        <v>189151101</v>
      </c>
      <c r="E17" s="334">
        <v>121587965</v>
      </c>
      <c r="F17" s="329" t="str">
        <f>+C17</f>
        <v>GASTOS FINANCIEROS</v>
      </c>
      <c r="G17" s="327">
        <v>144731832</v>
      </c>
      <c r="H17" s="328">
        <v>79116</v>
      </c>
      <c r="I17" s="328">
        <v>1540871</v>
      </c>
      <c r="J17" s="336">
        <v>203850643</v>
      </c>
      <c r="K17" s="327">
        <v>17633132</v>
      </c>
      <c r="L17" s="328">
        <v>42357476</v>
      </c>
      <c r="M17" s="328">
        <v>24272000</v>
      </c>
      <c r="N17" s="254">
        <v>9970021</v>
      </c>
      <c r="O17" s="254">
        <v>130997141.51000001</v>
      </c>
      <c r="P17" s="254">
        <v>242043256</v>
      </c>
      <c r="Q17" s="254">
        <v>437378</v>
      </c>
      <c r="R17" s="254">
        <v>12314745</v>
      </c>
      <c r="S17" s="254">
        <v>20535807</v>
      </c>
      <c r="T17" s="254">
        <v>46274424</v>
      </c>
      <c r="U17" s="254">
        <v>130620549</v>
      </c>
      <c r="V17" s="254">
        <v>781044</v>
      </c>
      <c r="W17" s="257">
        <v>25295964</v>
      </c>
      <c r="X17" s="257">
        <v>100000</v>
      </c>
      <c r="Y17" s="257">
        <v>20235776</v>
      </c>
      <c r="Z17" s="176">
        <v>700000</v>
      </c>
      <c r="AA17" s="317">
        <v>78154327</v>
      </c>
      <c r="AB17" s="176">
        <v>25295964</v>
      </c>
      <c r="AC17" s="317">
        <v>48698000</v>
      </c>
      <c r="AD17" s="176">
        <v>5519077</v>
      </c>
      <c r="AE17" s="317">
        <v>58732174</v>
      </c>
      <c r="AF17" s="176">
        <v>12328764</v>
      </c>
      <c r="AG17" s="317">
        <v>12978500</v>
      </c>
      <c r="AH17" s="177">
        <f t="shared" si="0"/>
        <v>48758443.75962963</v>
      </c>
    </row>
    <row r="18" spans="3:37">
      <c r="C18" s="92"/>
      <c r="D18" s="92"/>
      <c r="E18" s="92"/>
      <c r="AJ18" s="380">
        <f>+AH16/AH12</f>
        <v>0.15518188402046976</v>
      </c>
      <c r="AK18" s="252" t="s">
        <v>1680</v>
      </c>
    </row>
    <row r="19" spans="3:37">
      <c r="C19" s="92"/>
      <c r="D19" s="92"/>
      <c r="E19" s="92"/>
    </row>
    <row r="20" spans="3:37">
      <c r="C20" s="92"/>
      <c r="D20" s="92"/>
      <c r="E20" s="92"/>
      <c r="AJ20" s="380">
        <f>+AH16/AH17</f>
        <v>9.5080849763266002</v>
      </c>
      <c r="AK20" t="s">
        <v>1681</v>
      </c>
    </row>
  </sheetData>
  <mergeCells count="2">
    <mergeCell ref="C9:E9"/>
    <mergeCell ref="F9:J9"/>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E19"/>
  <sheetViews>
    <sheetView workbookViewId="0">
      <selection activeCell="E17" sqref="E17"/>
    </sheetView>
  </sheetViews>
  <sheetFormatPr baseColWidth="10" defaultRowHeight="15"/>
  <cols>
    <col min="3" max="3" width="28.7109375" style="311" customWidth="1"/>
    <col min="4" max="5" width="19.140625" bestFit="1" customWidth="1"/>
  </cols>
  <sheetData>
    <row r="4" spans="3:5" ht="33.75">
      <c r="C4" s="312" t="s">
        <v>552</v>
      </c>
      <c r="D4" s="312" t="s">
        <v>553</v>
      </c>
      <c r="E4" s="312" t="s">
        <v>554</v>
      </c>
    </row>
    <row r="5" spans="3:5" ht="22.5">
      <c r="C5" s="313" t="s">
        <v>555</v>
      </c>
      <c r="D5" s="314">
        <v>50317730</v>
      </c>
      <c r="E5" s="315">
        <v>50301300</v>
      </c>
    </row>
    <row r="6" spans="3:5" ht="22.5">
      <c r="C6" s="313" t="s">
        <v>556</v>
      </c>
      <c r="D6" s="314">
        <v>94397620</v>
      </c>
      <c r="E6" s="315">
        <v>94390800</v>
      </c>
    </row>
    <row r="7" spans="3:5" ht="22.5">
      <c r="C7" s="313" t="s">
        <v>557</v>
      </c>
      <c r="D7" s="314">
        <v>82078120</v>
      </c>
      <c r="E7" s="315">
        <v>82062400</v>
      </c>
    </row>
    <row r="8" spans="3:5">
      <c r="C8" s="313" t="s">
        <v>558</v>
      </c>
      <c r="D8" s="314">
        <v>84877363</v>
      </c>
      <c r="E8" s="315">
        <v>84835100</v>
      </c>
    </row>
    <row r="9" spans="3:5">
      <c r="C9" s="313" t="s">
        <v>559</v>
      </c>
      <c r="D9" s="316">
        <v>311670833</v>
      </c>
      <c r="E9" s="316">
        <f>SUM(E5:E8)</f>
        <v>311589600</v>
      </c>
    </row>
    <row r="11" spans="3:5">
      <c r="E11" s="177"/>
    </row>
    <row r="15" spans="3:5">
      <c r="D15" s="176"/>
    </row>
    <row r="16" spans="3:5">
      <c r="D16" s="176">
        <v>803554000</v>
      </c>
      <c r="E16">
        <v>8541000</v>
      </c>
    </row>
    <row r="17" spans="4:5">
      <c r="D17" s="176"/>
      <c r="E17" s="177">
        <f>+D16-E16</f>
        <v>795013000</v>
      </c>
    </row>
    <row r="18" spans="4:5">
      <c r="D18" s="279">
        <f>+D9</f>
        <v>311670833</v>
      </c>
    </row>
    <row r="19" spans="4:5">
      <c r="D19" s="176"/>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topLeftCell="C1" workbookViewId="0">
      <selection activeCell="E4" sqref="E4:I12"/>
    </sheetView>
  </sheetViews>
  <sheetFormatPr baseColWidth="10" defaultRowHeight="15"/>
  <cols>
    <col min="1" max="2" width="0" hidden="1" customWidth="1"/>
    <col min="5" max="5" width="31.28515625" bestFit="1" customWidth="1"/>
    <col min="6" max="7" width="21" customWidth="1"/>
    <col min="8" max="8" width="21.42578125" customWidth="1"/>
    <col min="9" max="9" width="20.28515625" bestFit="1" customWidth="1"/>
    <col min="10" max="10" width="16.7109375" bestFit="1" customWidth="1"/>
  </cols>
  <sheetData>
    <row r="1" spans="2:10" ht="21" customHeight="1"/>
    <row r="2" spans="2:10" s="181" customFormat="1">
      <c r="B2" s="250"/>
      <c r="C2" s="250"/>
      <c r="D2" s="250"/>
      <c r="E2" s="250"/>
      <c r="F2" s="250"/>
      <c r="G2" s="250"/>
      <c r="H2" s="250"/>
      <c r="I2" s="250"/>
    </row>
    <row r="3" spans="2:10" s="181" customFormat="1">
      <c r="B3" s="250"/>
      <c r="C3" s="250"/>
      <c r="D3" s="250"/>
      <c r="E3" s="250"/>
      <c r="F3" s="250"/>
      <c r="G3" s="250"/>
      <c r="H3" s="250"/>
      <c r="I3" s="250"/>
    </row>
    <row r="4" spans="2:10">
      <c r="E4" s="449" t="s">
        <v>571</v>
      </c>
      <c r="F4" s="450"/>
      <c r="G4" s="450"/>
      <c r="H4" s="450"/>
      <c r="I4" s="450"/>
    </row>
    <row r="5" spans="2:10" ht="30">
      <c r="E5" s="251" t="s">
        <v>484</v>
      </c>
      <c r="F5" s="255" t="s">
        <v>572</v>
      </c>
      <c r="G5" s="255" t="s">
        <v>573</v>
      </c>
      <c r="H5" s="255" t="s">
        <v>523</v>
      </c>
      <c r="I5" s="318" t="str">
        <f>+H20</f>
        <v xml:space="preserve">SUMATORIA INDICADORES </v>
      </c>
    </row>
    <row r="6" spans="2:10" ht="13.9" customHeight="1">
      <c r="E6" s="252" t="s">
        <v>483</v>
      </c>
      <c r="F6" s="176">
        <v>3698386699</v>
      </c>
      <c r="G6" s="317">
        <v>2686387085</v>
      </c>
      <c r="H6" s="317">
        <v>6240092341</v>
      </c>
      <c r="I6" s="254">
        <f>+F6+G6+H6</f>
        <v>12624866125</v>
      </c>
      <c r="J6" s="254">
        <f>+I6-I8</f>
        <v>9003406547</v>
      </c>
    </row>
    <row r="7" spans="2:10">
      <c r="E7" s="252" t="s">
        <v>481</v>
      </c>
      <c r="F7" s="176">
        <v>5975939156</v>
      </c>
      <c r="G7" s="317">
        <v>2895604552</v>
      </c>
      <c r="H7" s="317">
        <v>9035788825</v>
      </c>
      <c r="I7" s="254">
        <f t="shared" ref="I7:I12" si="0">+F7+G7+H7</f>
        <v>17907332533</v>
      </c>
      <c r="J7" s="254">
        <f>+I11/I10</f>
        <v>0.29551643167046709</v>
      </c>
    </row>
    <row r="8" spans="2:10">
      <c r="E8" s="252" t="s">
        <v>85</v>
      </c>
      <c r="F8" s="176">
        <v>1431834076</v>
      </c>
      <c r="G8" s="317">
        <v>229650262</v>
      </c>
      <c r="H8" s="317">
        <v>1959975240</v>
      </c>
      <c r="I8" s="254">
        <f t="shared" si="0"/>
        <v>3621459578</v>
      </c>
      <c r="J8" s="180">
        <f>+I6/I8</f>
        <v>3.4861264783113368</v>
      </c>
    </row>
    <row r="9" spans="2:10">
      <c r="E9" s="253" t="s">
        <v>482</v>
      </c>
      <c r="F9" s="176">
        <v>2966398088</v>
      </c>
      <c r="G9" s="317">
        <v>2565514162</v>
      </c>
      <c r="H9" s="317">
        <v>3281023989</v>
      </c>
      <c r="I9" s="254">
        <f t="shared" si="0"/>
        <v>8812936239</v>
      </c>
    </row>
    <row r="10" spans="2:10">
      <c r="E10" s="253" t="s">
        <v>86</v>
      </c>
      <c r="F10" s="176">
        <v>3009541068</v>
      </c>
      <c r="G10" s="317">
        <v>330090390</v>
      </c>
      <c r="H10" s="317">
        <v>5754764836</v>
      </c>
      <c r="I10" s="254">
        <f t="shared" si="0"/>
        <v>9094396294</v>
      </c>
      <c r="J10" s="254">
        <f>(+I9/I7)*100</f>
        <v>49.214120655655108</v>
      </c>
    </row>
    <row r="11" spans="2:10">
      <c r="E11" s="252" t="s">
        <v>513</v>
      </c>
      <c r="F11" s="176">
        <v>579811698</v>
      </c>
      <c r="G11" s="317">
        <v>15676394</v>
      </c>
      <c r="H11" s="317">
        <v>2092055449</v>
      </c>
      <c r="I11" s="254">
        <f t="shared" si="0"/>
        <v>2687543541</v>
      </c>
      <c r="J11" s="254">
        <f>+I11/I7</f>
        <v>0.15008061843087683</v>
      </c>
    </row>
    <row r="12" spans="2:10">
      <c r="E12" s="252" t="s">
        <v>88</v>
      </c>
      <c r="F12" s="176">
        <v>144731832</v>
      </c>
      <c r="G12" s="317">
        <v>1540871</v>
      </c>
      <c r="H12" s="317">
        <v>203850643</v>
      </c>
      <c r="I12" s="254">
        <f t="shared" si="0"/>
        <v>350123346</v>
      </c>
      <c r="J12" s="254">
        <f>+I11/I7</f>
        <v>0.15008061843087683</v>
      </c>
    </row>
    <row r="13" spans="2:10">
      <c r="G13" s="254"/>
    </row>
    <row r="19" spans="5:9">
      <c r="E19" s="444" t="s">
        <v>581</v>
      </c>
      <c r="F19" s="444"/>
      <c r="G19" s="444"/>
      <c r="H19" s="444"/>
    </row>
    <row r="20" spans="5:9" ht="30">
      <c r="E20" s="258" t="s">
        <v>484</v>
      </c>
      <c r="F20" s="259" t="s">
        <v>582</v>
      </c>
      <c r="G20" s="259" t="s">
        <v>583</v>
      </c>
      <c r="H20" s="259" t="s">
        <v>514</v>
      </c>
    </row>
    <row r="21" spans="5:9">
      <c r="E21" s="252" t="s">
        <v>483</v>
      </c>
      <c r="F21" s="254">
        <v>1864012757</v>
      </c>
      <c r="G21" s="254">
        <v>1000000000</v>
      </c>
      <c r="H21" s="254">
        <f>+G21+F21</f>
        <v>2864012757</v>
      </c>
    </row>
    <row r="22" spans="5:9">
      <c r="E22" s="252" t="s">
        <v>481</v>
      </c>
      <c r="F22" s="254">
        <v>2134064880</v>
      </c>
      <c r="G22" s="254">
        <f>+G21</f>
        <v>1000000000</v>
      </c>
      <c r="H22" s="254">
        <f t="shared" ref="H22:H27" si="1">+G22+F22</f>
        <v>3134064880</v>
      </c>
      <c r="I22" s="254">
        <f>+H21-H23</f>
        <v>2800038031</v>
      </c>
    </row>
    <row r="23" spans="5:9">
      <c r="E23" s="252" t="s">
        <v>85</v>
      </c>
      <c r="F23" s="254">
        <v>63974726</v>
      </c>
      <c r="G23" s="254">
        <v>0</v>
      </c>
      <c r="H23" s="254">
        <f t="shared" si="1"/>
        <v>63974726</v>
      </c>
    </row>
    <row r="24" spans="5:9">
      <c r="E24" s="253" t="s">
        <v>482</v>
      </c>
      <c r="F24" s="254">
        <v>107235746</v>
      </c>
      <c r="G24" s="254">
        <v>0</v>
      </c>
      <c r="H24" s="254">
        <f t="shared" si="1"/>
        <v>107235746</v>
      </c>
    </row>
    <row r="25" spans="5:9">
      <c r="E25" s="253" t="s">
        <v>86</v>
      </c>
      <c r="F25" s="254">
        <v>2026829134</v>
      </c>
      <c r="G25" s="254">
        <f>+G22</f>
        <v>1000000000</v>
      </c>
      <c r="H25" s="254">
        <f t="shared" si="1"/>
        <v>3026829134</v>
      </c>
    </row>
    <row r="26" spans="5:9">
      <c r="E26" s="252" t="s">
        <v>513</v>
      </c>
      <c r="F26" s="254">
        <v>343438431</v>
      </c>
      <c r="G26" s="254">
        <v>0</v>
      </c>
      <c r="H26" s="254">
        <f t="shared" si="1"/>
        <v>343438431</v>
      </c>
      <c r="I26" s="254"/>
    </row>
    <row r="27" spans="5:9">
      <c r="E27" s="252" t="s">
        <v>88</v>
      </c>
      <c r="F27" s="254">
        <v>35556310</v>
      </c>
      <c r="G27" s="254">
        <v>0</v>
      </c>
      <c r="H27" s="254">
        <f t="shared" si="1"/>
        <v>35556310</v>
      </c>
    </row>
    <row r="30" spans="5:9">
      <c r="G30" s="319"/>
      <c r="H30" s="278"/>
    </row>
    <row r="33" spans="5:9">
      <c r="F33" s="320">
        <v>0.3</v>
      </c>
      <c r="G33" s="320">
        <v>0.3</v>
      </c>
      <c r="H33" s="320">
        <v>0.4</v>
      </c>
    </row>
    <row r="34" spans="5:9">
      <c r="E34" s="447" t="s">
        <v>589</v>
      </c>
      <c r="F34" s="448"/>
      <c r="G34" s="448"/>
      <c r="H34" s="448"/>
      <c r="I34" s="448"/>
    </row>
    <row r="35" spans="5:9" ht="30">
      <c r="E35" s="280" t="s">
        <v>484</v>
      </c>
      <c r="F35" s="281" t="s">
        <v>590</v>
      </c>
      <c r="G35" s="281" t="s">
        <v>591</v>
      </c>
      <c r="H35" s="281" t="s">
        <v>592</v>
      </c>
      <c r="I35" s="281" t="str">
        <f>+H20</f>
        <v xml:space="preserve">SUMATORIA INDICADORES </v>
      </c>
    </row>
    <row r="36" spans="5:9">
      <c r="E36" s="282" t="s">
        <v>483</v>
      </c>
      <c r="F36" s="257">
        <v>1756976272</v>
      </c>
      <c r="G36" s="257">
        <v>104668560</v>
      </c>
      <c r="H36" s="257">
        <v>1146977745</v>
      </c>
      <c r="I36" s="257">
        <f>+F36+G36+H36</f>
        <v>3008622577</v>
      </c>
    </row>
    <row r="37" spans="5:9">
      <c r="E37" s="282" t="s">
        <v>481</v>
      </c>
      <c r="F37" s="257">
        <v>1951001224</v>
      </c>
      <c r="G37" s="257">
        <f>+G36</f>
        <v>104668560</v>
      </c>
      <c r="H37" s="257">
        <v>1793693045</v>
      </c>
      <c r="I37" s="257">
        <f t="shared" ref="I37:I42" si="2">+F37+G37+H37</f>
        <v>3849362829</v>
      </c>
    </row>
    <row r="38" spans="5:9">
      <c r="E38" s="282" t="s">
        <v>85</v>
      </c>
      <c r="F38" s="257">
        <v>350446822</v>
      </c>
      <c r="G38" s="257">
        <v>2164560</v>
      </c>
      <c r="H38" s="257">
        <v>137462527</v>
      </c>
      <c r="I38" s="257">
        <f t="shared" si="2"/>
        <v>490073909</v>
      </c>
    </row>
    <row r="39" spans="5:9">
      <c r="E39" s="283" t="s">
        <v>482</v>
      </c>
      <c r="F39" s="257">
        <v>507556476</v>
      </c>
      <c r="G39" s="257">
        <f>+G38</f>
        <v>2164560</v>
      </c>
      <c r="H39" s="257">
        <v>360641154</v>
      </c>
      <c r="I39" s="257">
        <f t="shared" si="2"/>
        <v>870362190</v>
      </c>
    </row>
    <row r="40" spans="5:9">
      <c r="E40" s="283" t="s">
        <v>86</v>
      </c>
      <c r="F40" s="257">
        <v>1443444748</v>
      </c>
      <c r="G40" s="257">
        <v>102504000</v>
      </c>
      <c r="H40" s="257">
        <v>1433051891</v>
      </c>
      <c r="I40" s="257">
        <f t="shared" si="2"/>
        <v>2979000639</v>
      </c>
    </row>
    <row r="41" spans="5:9">
      <c r="E41" s="282" t="s">
        <v>513</v>
      </c>
      <c r="F41" s="257">
        <v>137659454</v>
      </c>
      <c r="G41" s="257">
        <v>3794000</v>
      </c>
      <c r="H41" s="257">
        <v>396985450</v>
      </c>
      <c r="I41" s="257">
        <f t="shared" si="2"/>
        <v>538438904</v>
      </c>
    </row>
    <row r="42" spans="5:9">
      <c r="E42" s="282" t="s">
        <v>88</v>
      </c>
      <c r="F42" s="257">
        <v>25295964</v>
      </c>
      <c r="G42" s="257">
        <v>100000</v>
      </c>
      <c r="H42" s="257">
        <v>20235776</v>
      </c>
      <c r="I42" s="257">
        <f t="shared" si="2"/>
        <v>45631740</v>
      </c>
    </row>
    <row r="44" spans="5:9">
      <c r="I44" s="254"/>
    </row>
    <row r="47" spans="5:9">
      <c r="E47" s="446" t="s">
        <v>589</v>
      </c>
      <c r="F47" s="446"/>
      <c r="G47" s="446"/>
      <c r="H47" s="446"/>
      <c r="I47" s="262"/>
    </row>
    <row r="48" spans="5:9" ht="43.5" customHeight="1">
      <c r="E48" s="260" t="s">
        <v>484</v>
      </c>
      <c r="F48" s="183" t="s">
        <v>597</v>
      </c>
      <c r="G48" s="183" t="s">
        <v>598</v>
      </c>
      <c r="H48" s="183" t="str">
        <f>+I35</f>
        <v xml:space="preserve">SUMATORIA INDICADORES </v>
      </c>
      <c r="I48" s="263"/>
    </row>
    <row r="49" spans="5:9">
      <c r="E49" s="252" t="s">
        <v>483</v>
      </c>
      <c r="F49" s="254">
        <v>2105910706</v>
      </c>
      <c r="G49" s="254">
        <v>14727440673</v>
      </c>
      <c r="H49" s="264">
        <f>+G49+F49</f>
        <v>16833351379</v>
      </c>
      <c r="I49" s="264"/>
    </row>
    <row r="50" spans="5:9">
      <c r="E50" s="252" t="s">
        <v>481</v>
      </c>
      <c r="F50" s="254">
        <v>2313906569</v>
      </c>
      <c r="G50" s="254">
        <v>15334424533</v>
      </c>
      <c r="H50" s="264">
        <f t="shared" ref="H50:H55" si="3">+G50+F50</f>
        <v>17648331102</v>
      </c>
      <c r="I50" s="261"/>
    </row>
    <row r="51" spans="5:9">
      <c r="E51" s="252" t="s">
        <v>85</v>
      </c>
      <c r="F51" s="254">
        <v>49732486</v>
      </c>
      <c r="G51" s="254">
        <v>2277918009</v>
      </c>
      <c r="H51" s="264">
        <f t="shared" si="3"/>
        <v>2327650495</v>
      </c>
      <c r="I51" s="261"/>
    </row>
    <row r="52" spans="5:9">
      <c r="E52" s="253" t="s">
        <v>482</v>
      </c>
      <c r="F52" s="254">
        <v>713326523</v>
      </c>
      <c r="G52" s="254">
        <v>4440641635</v>
      </c>
      <c r="H52" s="264">
        <f t="shared" si="3"/>
        <v>5153968158</v>
      </c>
      <c r="I52" s="261"/>
    </row>
    <row r="53" spans="5:9">
      <c r="E53" s="253" t="s">
        <v>86</v>
      </c>
      <c r="F53" s="254">
        <v>1600580046</v>
      </c>
      <c r="G53" s="254">
        <v>10893782898</v>
      </c>
      <c r="H53" s="264">
        <f t="shared" si="3"/>
        <v>12494362944</v>
      </c>
      <c r="I53" s="261"/>
    </row>
    <row r="54" spans="5:9">
      <c r="E54" s="252" t="s">
        <v>513</v>
      </c>
      <c r="F54" s="254">
        <v>235597420</v>
      </c>
      <c r="G54" s="254">
        <v>2291689523</v>
      </c>
      <c r="H54" s="264">
        <f t="shared" si="3"/>
        <v>2527286943</v>
      </c>
      <c r="I54" s="261"/>
    </row>
    <row r="55" spans="5:9">
      <c r="E55" s="252" t="s">
        <v>88</v>
      </c>
      <c r="F55" s="254">
        <v>17633132</v>
      </c>
      <c r="G55" s="254">
        <v>69800</v>
      </c>
      <c r="H55" s="264">
        <f t="shared" si="3"/>
        <v>17702932</v>
      </c>
      <c r="I55" s="261"/>
    </row>
    <row r="56" spans="5:9">
      <c r="H56" s="181"/>
      <c r="I56" s="181"/>
    </row>
    <row r="57" spans="5:9">
      <c r="H57" s="181"/>
      <c r="I57" s="181"/>
    </row>
    <row r="60" spans="5:9">
      <c r="E60" s="445" t="s">
        <v>603</v>
      </c>
      <c r="F60" s="445"/>
      <c r="G60" s="445"/>
      <c r="H60" s="445"/>
    </row>
    <row r="61" spans="5:9" ht="33.75">
      <c r="E61" s="272" t="s">
        <v>484</v>
      </c>
      <c r="F61" s="321" t="s">
        <v>604</v>
      </c>
      <c r="G61" s="321" t="s">
        <v>605</v>
      </c>
      <c r="H61" s="255" t="str">
        <f>+H48</f>
        <v xml:space="preserve">SUMATORIA INDICADORES </v>
      </c>
    </row>
    <row r="62" spans="5:9">
      <c r="E62" s="252" t="s">
        <v>483</v>
      </c>
      <c r="F62" s="254">
        <v>4041960105</v>
      </c>
      <c r="G62" s="254">
        <v>635325717</v>
      </c>
      <c r="H62" s="264">
        <f>+F62+G62</f>
        <v>4677285822</v>
      </c>
    </row>
    <row r="63" spans="5:9">
      <c r="E63" s="252" t="s">
        <v>481</v>
      </c>
      <c r="F63" s="254">
        <v>4869983546</v>
      </c>
      <c r="G63" s="254">
        <v>1019523654</v>
      </c>
      <c r="H63" s="264">
        <f t="shared" ref="H63:H68" si="4">+F63+G63</f>
        <v>5889507200</v>
      </c>
    </row>
    <row r="64" spans="5:9">
      <c r="E64" s="252" t="s">
        <v>85</v>
      </c>
      <c r="F64" s="254">
        <v>255883181</v>
      </c>
      <c r="G64" s="254">
        <v>98482368</v>
      </c>
      <c r="H64" s="264">
        <f t="shared" si="4"/>
        <v>354365549</v>
      </c>
    </row>
    <row r="65" spans="1:8">
      <c r="E65" s="253" t="s">
        <v>482</v>
      </c>
      <c r="F65" s="254">
        <v>308183181</v>
      </c>
      <c r="G65" s="254">
        <f>+G64</f>
        <v>98482368</v>
      </c>
      <c r="H65" s="264">
        <f t="shared" si="4"/>
        <v>406665549</v>
      </c>
    </row>
    <row r="66" spans="1:8">
      <c r="E66" s="253" t="s">
        <v>86</v>
      </c>
      <c r="F66" s="254">
        <v>4561800365</v>
      </c>
      <c r="G66" s="254">
        <v>921041286</v>
      </c>
      <c r="H66" s="264">
        <f t="shared" si="4"/>
        <v>5482841651</v>
      </c>
    </row>
    <row r="67" spans="1:8">
      <c r="E67" s="252" t="s">
        <v>513</v>
      </c>
      <c r="F67" s="254">
        <v>532694573</v>
      </c>
      <c r="G67" s="254">
        <v>288539629</v>
      </c>
      <c r="H67" s="264">
        <f t="shared" si="4"/>
        <v>821234202</v>
      </c>
    </row>
    <row r="68" spans="1:8">
      <c r="E68" s="252" t="s">
        <v>88</v>
      </c>
      <c r="F68" s="254">
        <v>12314745</v>
      </c>
      <c r="G68" s="254">
        <v>781044</v>
      </c>
      <c r="H68" s="264">
        <f t="shared" si="4"/>
        <v>13095789</v>
      </c>
    </row>
    <row r="69" spans="1:8">
      <c r="A69">
        <f ca="1">3:69</f>
        <v>0</v>
      </c>
    </row>
  </sheetData>
  <mergeCells count="5">
    <mergeCell ref="E19:H19"/>
    <mergeCell ref="E60:H60"/>
    <mergeCell ref="E47:H47"/>
    <mergeCell ref="E34:I34"/>
    <mergeCell ref="E4:I4"/>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6:S18"/>
  <sheetViews>
    <sheetView zoomScale="65" zoomScaleNormal="65" workbookViewId="0">
      <selection activeCell="F14" sqref="F14:F17"/>
    </sheetView>
  </sheetViews>
  <sheetFormatPr baseColWidth="10" defaultRowHeight="15"/>
  <cols>
    <col min="3" max="3" width="50.28515625" customWidth="1"/>
    <col min="4" max="4" width="32.42578125" style="284" customWidth="1"/>
    <col min="5" max="5" width="18.28515625" style="284" customWidth="1"/>
    <col min="6" max="6" width="20.7109375" style="284" customWidth="1"/>
    <col min="7" max="7" width="22" style="285" customWidth="1"/>
    <col min="8" max="8" width="16.85546875" style="284" customWidth="1"/>
    <col min="9" max="9" width="16.140625" style="284" customWidth="1"/>
    <col min="10" max="10" width="23.28515625" style="284" customWidth="1"/>
    <col min="11" max="11" width="24" style="284" customWidth="1"/>
    <col min="12" max="12" width="23" style="284" customWidth="1"/>
    <col min="13" max="13" width="20" style="284" customWidth="1"/>
  </cols>
  <sheetData>
    <row r="6" spans="3:19" ht="56.25" customHeight="1">
      <c r="C6" s="461" t="s">
        <v>63</v>
      </c>
      <c r="D6" s="256" t="s">
        <v>571</v>
      </c>
      <c r="E6" s="256" t="str">
        <f>+'INDICADORES CONSORCIOS '!E19:H19</f>
        <v xml:space="preserve">CONSORCIO AG3 CASAS FISCALES </v>
      </c>
      <c r="F6" s="256" t="e">
        <f>+'INDICADORES FINANCIEROS '!#REF!</f>
        <v>#REF!</v>
      </c>
      <c r="G6" s="256" t="s">
        <v>589</v>
      </c>
      <c r="H6" s="256" t="s">
        <v>603</v>
      </c>
      <c r="I6" s="256"/>
      <c r="J6" s="256"/>
      <c r="K6" s="256"/>
      <c r="L6" s="256"/>
      <c r="M6" s="256"/>
      <c r="S6">
        <v>0.12</v>
      </c>
    </row>
    <row r="7" spans="3:19" ht="42" customHeight="1">
      <c r="C7" s="461"/>
      <c r="D7" s="256" t="s">
        <v>64</v>
      </c>
      <c r="E7" s="256" t="s">
        <v>64</v>
      </c>
      <c r="F7" s="256" t="s">
        <v>64</v>
      </c>
      <c r="G7" s="256" t="s">
        <v>64</v>
      </c>
      <c r="H7" s="256" t="s">
        <v>64</v>
      </c>
      <c r="I7" s="256" t="s">
        <v>64</v>
      </c>
      <c r="J7" s="256" t="s">
        <v>64</v>
      </c>
      <c r="K7" s="256" t="s">
        <v>64</v>
      </c>
      <c r="L7" s="256" t="s">
        <v>64</v>
      </c>
      <c r="M7" s="256" t="s">
        <v>64</v>
      </c>
      <c r="S7">
        <f>+S6*100</f>
        <v>12</v>
      </c>
    </row>
    <row r="8" spans="3:19" ht="105.6" customHeight="1">
      <c r="C8" s="233" t="s">
        <v>66</v>
      </c>
      <c r="D8" s="277" t="s">
        <v>574</v>
      </c>
      <c r="E8" s="276" t="s">
        <v>584</v>
      </c>
      <c r="F8" s="275" t="s">
        <v>593</v>
      </c>
      <c r="G8" s="273" t="s">
        <v>596</v>
      </c>
      <c r="H8" s="276" t="s">
        <v>606</v>
      </c>
      <c r="I8" s="276"/>
      <c r="J8" s="276"/>
      <c r="K8" s="276"/>
      <c r="L8" s="276"/>
      <c r="M8" s="276"/>
    </row>
    <row r="9" spans="3:19" ht="42.75" customHeight="1">
      <c r="C9" s="233" t="s">
        <v>67</v>
      </c>
      <c r="D9" s="463" t="s">
        <v>575</v>
      </c>
      <c r="E9" s="463" t="s">
        <v>585</v>
      </c>
      <c r="F9" s="451" t="s">
        <v>594</v>
      </c>
      <c r="G9" s="454" t="s">
        <v>599</v>
      </c>
      <c r="H9" s="457" t="s">
        <v>607</v>
      </c>
      <c r="I9" s="457"/>
      <c r="J9" s="457"/>
      <c r="K9" s="457"/>
      <c r="L9" s="457"/>
      <c r="M9" s="457"/>
    </row>
    <row r="10" spans="3:19" ht="54" customHeight="1">
      <c r="C10" s="233" t="s">
        <v>65</v>
      </c>
      <c r="D10" s="464"/>
      <c r="E10" s="464"/>
      <c r="F10" s="453"/>
      <c r="G10" s="456"/>
      <c r="H10" s="459"/>
      <c r="I10" s="459"/>
      <c r="J10" s="459"/>
      <c r="K10" s="459"/>
      <c r="L10" s="459"/>
      <c r="M10" s="459"/>
    </row>
    <row r="11" spans="3:19" ht="63">
      <c r="C11" s="234" t="s">
        <v>492</v>
      </c>
      <c r="D11" s="277" t="s">
        <v>576</v>
      </c>
      <c r="E11" s="276" t="s">
        <v>586</v>
      </c>
      <c r="F11" s="275" t="s">
        <v>595</v>
      </c>
      <c r="G11" s="273" t="s">
        <v>600</v>
      </c>
      <c r="H11" s="276" t="s">
        <v>608</v>
      </c>
      <c r="I11" s="276"/>
      <c r="J11" s="276"/>
      <c r="K11" s="276"/>
      <c r="L11" s="276"/>
      <c r="M11" s="276"/>
    </row>
    <row r="12" spans="3:19" ht="84" hidden="1">
      <c r="C12" s="233" t="s">
        <v>68</v>
      </c>
      <c r="D12" s="462">
        <f>+G12</f>
        <v>0</v>
      </c>
      <c r="E12" s="460"/>
      <c r="F12" s="465"/>
      <c r="G12" s="466"/>
      <c r="H12" s="460"/>
      <c r="I12" s="460"/>
      <c r="J12" s="460"/>
      <c r="K12" s="460"/>
      <c r="L12" s="460">
        <f>+I12</f>
        <v>0</v>
      </c>
      <c r="M12" s="460">
        <f>+L12</f>
        <v>0</v>
      </c>
    </row>
    <row r="13" spans="3:19" ht="94.5" hidden="1">
      <c r="C13" s="235" t="s">
        <v>83</v>
      </c>
      <c r="D13" s="462"/>
      <c r="E13" s="460"/>
      <c r="F13" s="465"/>
      <c r="G13" s="466"/>
      <c r="H13" s="460"/>
      <c r="I13" s="460"/>
      <c r="J13" s="460"/>
      <c r="K13" s="460"/>
      <c r="L13" s="460"/>
      <c r="M13" s="460"/>
    </row>
    <row r="14" spans="3:19">
      <c r="C14" s="457" t="s">
        <v>69</v>
      </c>
      <c r="D14" s="310" t="s">
        <v>577</v>
      </c>
      <c r="E14" s="457" t="s">
        <v>587</v>
      </c>
      <c r="F14" s="451" t="s">
        <v>601</v>
      </c>
      <c r="G14" s="454" t="s">
        <v>602</v>
      </c>
      <c r="H14" s="457" t="s">
        <v>609</v>
      </c>
      <c r="I14" s="309"/>
      <c r="J14" s="309"/>
      <c r="K14" s="309"/>
      <c r="L14" s="309"/>
      <c r="M14" s="309"/>
    </row>
    <row r="15" spans="3:19">
      <c r="C15" s="458"/>
      <c r="D15" s="310" t="s">
        <v>578</v>
      </c>
      <c r="E15" s="458"/>
      <c r="F15" s="452"/>
      <c r="G15" s="455"/>
      <c r="H15" s="458"/>
      <c r="I15" s="309"/>
      <c r="J15" s="309"/>
      <c r="K15" s="309"/>
      <c r="L15" s="309"/>
      <c r="M15" s="309"/>
    </row>
    <row r="16" spans="3:19">
      <c r="C16" s="458"/>
      <c r="D16" s="310" t="s">
        <v>579</v>
      </c>
      <c r="E16" s="458"/>
      <c r="F16" s="452"/>
      <c r="G16" s="455"/>
      <c r="H16" s="458"/>
      <c r="I16" s="309"/>
      <c r="J16" s="309"/>
      <c r="K16" s="309"/>
      <c r="L16" s="309"/>
      <c r="M16" s="309"/>
    </row>
    <row r="17" spans="3:13" ht="31.5">
      <c r="C17" s="459"/>
      <c r="D17" s="310" t="s">
        <v>580</v>
      </c>
      <c r="E17" s="459"/>
      <c r="F17" s="453"/>
      <c r="G17" s="456"/>
      <c r="H17" s="459"/>
      <c r="I17" s="276"/>
      <c r="J17" s="276"/>
      <c r="K17" s="276"/>
      <c r="L17" s="273" t="s">
        <v>526</v>
      </c>
      <c r="M17" s="276" t="s">
        <v>527</v>
      </c>
    </row>
    <row r="18" spans="3:13" ht="64.150000000000006" customHeight="1">
      <c r="C18" s="248" t="s">
        <v>477</v>
      </c>
      <c r="D18" s="277"/>
      <c r="E18" s="236" t="s">
        <v>588</v>
      </c>
      <c r="F18" s="275"/>
      <c r="G18" s="273"/>
      <c r="H18" s="236"/>
      <c r="I18" s="236"/>
      <c r="J18" s="236"/>
      <c r="K18" s="236"/>
      <c r="L18" s="236" t="s">
        <v>524</v>
      </c>
      <c r="M18" s="236" t="s">
        <v>519</v>
      </c>
    </row>
  </sheetData>
  <mergeCells count="26">
    <mergeCell ref="C14:C17"/>
    <mergeCell ref="E14:E17"/>
    <mergeCell ref="K9:K10"/>
    <mergeCell ref="L9:L10"/>
    <mergeCell ref="M9:M10"/>
    <mergeCell ref="F12:F13"/>
    <mergeCell ref="G12:G13"/>
    <mergeCell ref="H12:H13"/>
    <mergeCell ref="I12:I13"/>
    <mergeCell ref="J12:J13"/>
    <mergeCell ref="K12:K13"/>
    <mergeCell ref="L12:L13"/>
    <mergeCell ref="M12:M13"/>
    <mergeCell ref="F9:F10"/>
    <mergeCell ref="G9:G10"/>
    <mergeCell ref="H9:H10"/>
    <mergeCell ref="E12:E13"/>
    <mergeCell ref="C6:C7"/>
    <mergeCell ref="D12:D13"/>
    <mergeCell ref="D9:D10"/>
    <mergeCell ref="E9:E10"/>
    <mergeCell ref="F14:F17"/>
    <mergeCell ref="G14:G17"/>
    <mergeCell ref="H14:H17"/>
    <mergeCell ref="I9:I10"/>
    <mergeCell ref="J9:J1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2"/>
  <sheetViews>
    <sheetView topLeftCell="D1" workbookViewId="0">
      <selection activeCell="H35" sqref="H35"/>
    </sheetView>
  </sheetViews>
  <sheetFormatPr baseColWidth="10" defaultRowHeight="15"/>
  <cols>
    <col min="2" max="2" width="12.42578125" customWidth="1"/>
    <col min="3" max="3" width="35" customWidth="1"/>
    <col min="4" max="4" width="24" customWidth="1"/>
    <col min="5" max="6" width="23.85546875" customWidth="1"/>
    <col min="7" max="7" width="18.28515625" customWidth="1"/>
    <col min="8" max="8" width="16.7109375" customWidth="1"/>
    <col min="9" max="10" width="16.7109375" bestFit="1" customWidth="1"/>
    <col min="12" max="12" width="16.7109375" bestFit="1" customWidth="1"/>
    <col min="14" max="14" width="16.7109375" bestFit="1" customWidth="1"/>
  </cols>
  <sheetData>
    <row r="2" spans="2:10" ht="12" customHeight="1"/>
    <row r="3" spans="2:10" hidden="1"/>
    <row r="4" spans="2:10" hidden="1"/>
    <row r="5" spans="2:10" hidden="1"/>
    <row r="6" spans="2:10" hidden="1"/>
    <row r="7" spans="2:10" hidden="1">
      <c r="E7" s="176">
        <v>95586993.469999999</v>
      </c>
      <c r="F7" s="176"/>
      <c r="G7" s="176">
        <v>101955382</v>
      </c>
      <c r="H7">
        <v>-3500000</v>
      </c>
      <c r="I7" s="177">
        <f>SUM(E7:H7)</f>
        <v>194042375.47</v>
      </c>
    </row>
    <row r="8" spans="2:10" hidden="1">
      <c r="E8" s="176">
        <v>10</v>
      </c>
      <c r="F8" s="176"/>
      <c r="G8" s="176">
        <v>0</v>
      </c>
      <c r="H8">
        <v>0</v>
      </c>
      <c r="I8" s="177">
        <f>SUM(E8:H8)</f>
        <v>10</v>
      </c>
      <c r="J8" s="179">
        <f>+I7/I8</f>
        <v>19404237.546999998</v>
      </c>
    </row>
    <row r="9" spans="2:10" hidden="1"/>
    <row r="10" spans="2:10" hidden="1"/>
    <row r="11" spans="2:10" hidden="1"/>
    <row r="12" spans="2:10" hidden="1"/>
    <row r="14" spans="2:10" ht="45">
      <c r="B14" s="288" t="s">
        <v>529</v>
      </c>
      <c r="C14" s="255" t="s">
        <v>512</v>
      </c>
      <c r="D14" s="255" t="s">
        <v>525</v>
      </c>
      <c r="E14" s="255" t="s">
        <v>515</v>
      </c>
      <c r="F14" s="255" t="s">
        <v>516</v>
      </c>
      <c r="G14" s="255" t="s">
        <v>517</v>
      </c>
      <c r="H14" s="255" t="s">
        <v>518</v>
      </c>
      <c r="I14" s="255" t="s">
        <v>530</v>
      </c>
    </row>
    <row r="15" spans="2:10">
      <c r="B15" s="266">
        <v>1</v>
      </c>
      <c r="C15" s="267" t="s">
        <v>521</v>
      </c>
      <c r="D15" s="467">
        <v>3420000000</v>
      </c>
      <c r="E15" s="268">
        <v>3368523000</v>
      </c>
      <c r="F15" s="271">
        <v>0</v>
      </c>
      <c r="G15" s="274">
        <v>0</v>
      </c>
      <c r="H15" s="266" t="str">
        <f>+H18</f>
        <v xml:space="preserve">CUMPLE </v>
      </c>
      <c r="I15" s="287" t="s">
        <v>528</v>
      </c>
    </row>
    <row r="16" spans="2:10">
      <c r="B16" s="266">
        <v>2</v>
      </c>
      <c r="C16" s="267" t="s">
        <v>503</v>
      </c>
      <c r="D16" s="467"/>
      <c r="E16" s="268" t="e">
        <f>+#REF!</f>
        <v>#REF!</v>
      </c>
      <c r="F16" s="271" t="e">
        <f>+#REF!</f>
        <v>#REF!</v>
      </c>
      <c r="G16" s="274" t="e">
        <f t="shared" ref="G16:G24" si="0">+E16-F16</f>
        <v>#REF!</v>
      </c>
      <c r="H16" s="266" t="str">
        <f>+H18</f>
        <v xml:space="preserve">CUMPLE </v>
      </c>
      <c r="I16" s="287" t="s">
        <v>531</v>
      </c>
    </row>
    <row r="17" spans="2:9">
      <c r="B17" s="266">
        <v>3</v>
      </c>
      <c r="C17" s="267" t="s">
        <v>504</v>
      </c>
      <c r="D17" s="467"/>
      <c r="E17" s="268">
        <v>3379218712</v>
      </c>
      <c r="F17" s="269" t="e">
        <f>+#REF!</f>
        <v>#REF!</v>
      </c>
      <c r="G17" s="274" t="e">
        <f t="shared" si="0"/>
        <v>#REF!</v>
      </c>
      <c r="H17" s="266" t="str">
        <f>+H18</f>
        <v xml:space="preserve">CUMPLE </v>
      </c>
      <c r="I17" s="287" t="s">
        <v>531</v>
      </c>
    </row>
    <row r="18" spans="2:9" ht="22.5">
      <c r="B18" s="266">
        <v>4</v>
      </c>
      <c r="C18" s="267" t="s">
        <v>505</v>
      </c>
      <c r="D18" s="467"/>
      <c r="E18" s="268" t="e">
        <f>+#REF!</f>
        <v>#REF!</v>
      </c>
      <c r="F18" s="269" t="e">
        <f>+#REF!</f>
        <v>#REF!</v>
      </c>
      <c r="G18" s="274" t="e">
        <f t="shared" si="0"/>
        <v>#REF!</v>
      </c>
      <c r="H18" s="266" t="s">
        <v>519</v>
      </c>
      <c r="I18" s="287" t="s">
        <v>519</v>
      </c>
    </row>
    <row r="19" spans="2:9" ht="33.75">
      <c r="B19" s="266">
        <v>5</v>
      </c>
      <c r="C19" s="267" t="s">
        <v>506</v>
      </c>
      <c r="D19" s="467"/>
      <c r="E19" s="270" t="e">
        <f>+#REF!</f>
        <v>#REF!</v>
      </c>
      <c r="F19" s="269" t="e">
        <f>+#REF!</f>
        <v>#REF!</v>
      </c>
      <c r="G19" s="274" t="e">
        <f t="shared" si="0"/>
        <v>#REF!</v>
      </c>
      <c r="H19" s="266" t="s">
        <v>519</v>
      </c>
      <c r="I19" s="287" t="s">
        <v>519</v>
      </c>
    </row>
    <row r="20" spans="2:9">
      <c r="B20" s="266">
        <v>6</v>
      </c>
      <c r="C20" s="267" t="s">
        <v>507</v>
      </c>
      <c r="D20" s="467"/>
      <c r="E20" s="269">
        <v>3343071193</v>
      </c>
      <c r="F20" s="269" t="e">
        <f>+#REF!</f>
        <v>#REF!</v>
      </c>
      <c r="G20" s="274" t="e">
        <f t="shared" si="0"/>
        <v>#REF!</v>
      </c>
      <c r="H20" s="266" t="s">
        <v>519</v>
      </c>
      <c r="I20" s="287" t="s">
        <v>531</v>
      </c>
    </row>
    <row r="21" spans="2:9">
      <c r="B21" s="266">
        <v>7</v>
      </c>
      <c r="C21" s="267" t="s">
        <v>508</v>
      </c>
      <c r="D21" s="467"/>
      <c r="E21" s="269">
        <v>3366782797</v>
      </c>
      <c r="F21" s="265" t="e">
        <f>+'MEDIA GEOMETRICA CON PRESUPUEST'!#REF!</f>
        <v>#REF!</v>
      </c>
      <c r="G21" s="274">
        <v>0</v>
      </c>
      <c r="H21" s="266" t="s">
        <v>519</v>
      </c>
      <c r="I21" s="287" t="s">
        <v>522</v>
      </c>
    </row>
    <row r="22" spans="2:9">
      <c r="B22" s="266">
        <v>8</v>
      </c>
      <c r="C22" s="267" t="s">
        <v>509</v>
      </c>
      <c r="D22" s="467"/>
      <c r="E22" s="269">
        <v>3374312708.8699999</v>
      </c>
      <c r="F22" s="269" t="e">
        <f>+#REF!</f>
        <v>#REF!</v>
      </c>
      <c r="G22" s="274" t="e">
        <f t="shared" si="0"/>
        <v>#REF!</v>
      </c>
      <c r="H22" s="266" t="s">
        <v>519</v>
      </c>
      <c r="I22" s="287" t="s">
        <v>519</v>
      </c>
    </row>
    <row r="23" spans="2:9">
      <c r="B23" s="266">
        <v>9</v>
      </c>
      <c r="C23" s="267" t="s">
        <v>510</v>
      </c>
      <c r="D23" s="467"/>
      <c r="E23" s="269">
        <v>3345156312</v>
      </c>
      <c r="F23" s="269" t="e">
        <f>+#REF!</f>
        <v>#REF!</v>
      </c>
      <c r="G23" s="274" t="e">
        <f t="shared" si="0"/>
        <v>#REF!</v>
      </c>
      <c r="H23" s="266" t="s">
        <v>519</v>
      </c>
      <c r="I23" s="287" t="s">
        <v>531</v>
      </c>
    </row>
    <row r="24" spans="2:9" ht="22.5">
      <c r="B24" s="266">
        <v>10</v>
      </c>
      <c r="C24" s="267" t="s">
        <v>511</v>
      </c>
      <c r="D24" s="467"/>
      <c r="E24" s="269">
        <v>3364753417</v>
      </c>
      <c r="F24" s="269" t="e">
        <f>+#REF!</f>
        <v>#REF!</v>
      </c>
      <c r="G24" s="274" t="e">
        <f t="shared" si="0"/>
        <v>#REF!</v>
      </c>
      <c r="H24" s="266" t="s">
        <v>519</v>
      </c>
      <c r="I24" s="287" t="s">
        <v>519</v>
      </c>
    </row>
    <row r="25" spans="2:9">
      <c r="C25" s="249"/>
      <c r="D25" s="249"/>
      <c r="H25" s="286" t="s">
        <v>519</v>
      </c>
    </row>
    <row r="32" spans="2:9">
      <c r="F32" t="s">
        <v>520</v>
      </c>
    </row>
  </sheetData>
  <sortState ref="B18:F24">
    <sortCondition ref="E18:E24"/>
  </sortState>
  <mergeCells count="1">
    <mergeCell ref="D15:D2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5:P83"/>
  <sheetViews>
    <sheetView workbookViewId="0">
      <selection activeCell="M20" sqref="M20"/>
    </sheetView>
  </sheetViews>
  <sheetFormatPr baseColWidth="10" defaultRowHeight="15"/>
  <cols>
    <col min="9" max="11" width="0" hidden="1" customWidth="1"/>
    <col min="12" max="12" width="32.140625" customWidth="1"/>
    <col min="13" max="13" width="34.42578125" customWidth="1"/>
    <col min="14" max="14" width="16.28515625" customWidth="1"/>
    <col min="16" max="16" width="11.85546875" bestFit="1" customWidth="1"/>
  </cols>
  <sheetData>
    <row r="5" spans="12:14">
      <c r="L5" s="468" t="s">
        <v>612</v>
      </c>
      <c r="M5" s="468"/>
    </row>
    <row r="6" spans="12:14">
      <c r="L6" s="322">
        <v>848655849.51999998</v>
      </c>
      <c r="M6" s="323" t="s">
        <v>610</v>
      </c>
    </row>
    <row r="7" spans="12:14">
      <c r="L7" s="322">
        <v>841207236.32000005</v>
      </c>
      <c r="M7" s="323" t="s">
        <v>611</v>
      </c>
    </row>
    <row r="8" spans="12:14">
      <c r="L8" s="232">
        <f>AVERAGE(L6:L7)</f>
        <v>844931542.92000008</v>
      </c>
      <c r="M8" s="184" t="s">
        <v>486</v>
      </c>
    </row>
    <row r="9" spans="12:14">
      <c r="M9" s="185"/>
      <c r="N9" s="185" t="s">
        <v>485</v>
      </c>
    </row>
    <row r="10" spans="12:14">
      <c r="L10" s="246">
        <f>600*(1-((L8-L7)/L8))</f>
        <v>597.35530768294257</v>
      </c>
      <c r="M10" s="237" t="str">
        <f>+M7</f>
        <v xml:space="preserve">CASTILLA Y LEON </v>
      </c>
      <c r="N10" s="246">
        <v>600</v>
      </c>
    </row>
    <row r="11" spans="12:14" ht="55.5" customHeight="1">
      <c r="L11" s="246">
        <f>600*(1-2*ABS(((L8-L6)/L8)))</f>
        <v>594.71061536588525</v>
      </c>
      <c r="M11" s="237" t="str">
        <f>+M6</f>
        <v>CONSORCIO BOLIVAR</v>
      </c>
      <c r="N11" s="247">
        <v>550</v>
      </c>
    </row>
    <row r="12" spans="12:14">
      <c r="M12" s="185"/>
    </row>
    <row r="16" spans="12:14">
      <c r="L16" s="177"/>
    </row>
    <row r="20" spans="12:13">
      <c r="M20" s="179"/>
    </row>
    <row r="21" spans="12:13">
      <c r="M21" s="337"/>
    </row>
    <row r="22" spans="12:13">
      <c r="M22" s="337"/>
    </row>
    <row r="23" spans="12:13">
      <c r="M23" s="179"/>
    </row>
    <row r="24" spans="12:13">
      <c r="L24" s="177"/>
      <c r="M24" s="179"/>
    </row>
    <row r="26" spans="12:13">
      <c r="M26" s="177"/>
    </row>
    <row r="68" spans="3:16">
      <c r="C68">
        <v>4</v>
      </c>
    </row>
    <row r="69" spans="3:16">
      <c r="C69">
        <v>5</v>
      </c>
    </row>
    <row r="70" spans="3:16">
      <c r="C70">
        <v>8</v>
      </c>
    </row>
    <row r="71" spans="3:16" ht="15.75" thickBot="1">
      <c r="C71">
        <v>4</v>
      </c>
    </row>
    <row r="72" spans="3:16" ht="15.75" thickTop="1">
      <c r="C72">
        <v>4</v>
      </c>
      <c r="L72" s="469"/>
      <c r="M72" s="469"/>
      <c r="N72" s="239"/>
      <c r="O72" s="471"/>
      <c r="P72" s="238"/>
    </row>
    <row r="73" spans="3:16" ht="15.75" thickBot="1">
      <c r="C73">
        <v>4</v>
      </c>
      <c r="L73" s="470"/>
      <c r="M73" s="470"/>
      <c r="N73" s="240"/>
      <c r="O73" s="472"/>
      <c r="P73" s="241"/>
    </row>
    <row r="74" spans="3:16" ht="15.75" thickBot="1">
      <c r="C74">
        <v>4</v>
      </c>
      <c r="L74" s="242"/>
      <c r="M74" s="243"/>
      <c r="N74" s="244"/>
      <c r="O74" s="244"/>
      <c r="P74" s="245"/>
    </row>
    <row r="75" spans="3:16" ht="15.75" thickBot="1">
      <c r="C75">
        <v>4</v>
      </c>
      <c r="L75" s="242"/>
      <c r="M75" s="244"/>
      <c r="N75" s="244"/>
      <c r="O75" s="244"/>
      <c r="P75" s="245"/>
    </row>
    <row r="76" spans="3:16">
      <c r="C76">
        <v>4</v>
      </c>
    </row>
    <row r="77" spans="3:16">
      <c r="C77">
        <v>4</v>
      </c>
    </row>
    <row r="78" spans="3:16">
      <c r="C78">
        <v>4</v>
      </c>
    </row>
    <row r="79" spans="3:16">
      <c r="C79">
        <v>4</v>
      </c>
    </row>
    <row r="80" spans="3:16">
      <c r="C80">
        <v>4</v>
      </c>
    </row>
    <row r="81" spans="3:3">
      <c r="C81">
        <v>4</v>
      </c>
    </row>
    <row r="82" spans="3:3">
      <c r="C82">
        <v>4</v>
      </c>
    </row>
    <row r="83" spans="3:3">
      <c r="C83">
        <v>4</v>
      </c>
    </row>
  </sheetData>
  <mergeCells count="4">
    <mergeCell ref="L5:M5"/>
    <mergeCell ref="L72:L73"/>
    <mergeCell ref="M72:M73"/>
    <mergeCell ref="O72:O73"/>
  </mergeCell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M25"/>
  <sheetViews>
    <sheetView tabSelected="1" workbookViewId="0">
      <selection activeCell="D12" sqref="D12"/>
    </sheetView>
  </sheetViews>
  <sheetFormatPr baseColWidth="10" defaultRowHeight="15"/>
  <cols>
    <col min="3" max="3" width="11.42578125" style="405"/>
    <col min="4" max="4" width="49.28515625" style="408" customWidth="1"/>
    <col min="5" max="5" width="11.42578125" style="405"/>
    <col min="6" max="6" width="11.42578125" style="405" customWidth="1"/>
    <col min="7" max="8" width="19.28515625" style="407" customWidth="1"/>
    <col min="9" max="10" width="11.42578125" style="181"/>
    <col min="12" max="12" width="14.28515625" customWidth="1"/>
  </cols>
  <sheetData>
    <row r="2" spans="3:13">
      <c r="C2" s="473" t="s">
        <v>1693</v>
      </c>
      <c r="D2" s="473"/>
      <c r="E2" s="473"/>
      <c r="F2" s="473"/>
      <c r="G2" s="473"/>
      <c r="H2" s="473"/>
    </row>
    <row r="3" spans="3:13">
      <c r="C3" s="473"/>
      <c r="D3" s="473"/>
      <c r="E3" s="473"/>
      <c r="F3" s="473"/>
      <c r="G3" s="473"/>
      <c r="H3" s="473"/>
    </row>
    <row r="4" spans="3:13">
      <c r="C4" s="473"/>
      <c r="D4" s="473"/>
      <c r="E4" s="473"/>
      <c r="F4" s="473"/>
      <c r="G4" s="473"/>
      <c r="H4" s="473"/>
    </row>
    <row r="5" spans="3:13">
      <c r="C5" s="473"/>
      <c r="D5" s="473"/>
      <c r="E5" s="473"/>
      <c r="F5" s="473"/>
      <c r="G5" s="473"/>
      <c r="H5" s="473"/>
    </row>
    <row r="8" spans="3:13" ht="60" customHeight="1">
      <c r="C8" s="479" t="s">
        <v>529</v>
      </c>
      <c r="D8" s="480" t="s">
        <v>1685</v>
      </c>
      <c r="E8" s="481" t="s">
        <v>1686</v>
      </c>
      <c r="F8" s="482" t="s">
        <v>1687</v>
      </c>
      <c r="G8" s="335" t="s">
        <v>1683</v>
      </c>
      <c r="H8" s="335" t="s">
        <v>1684</v>
      </c>
      <c r="I8" s="477" t="s">
        <v>1691</v>
      </c>
      <c r="J8" s="477" t="s">
        <v>1692</v>
      </c>
      <c r="K8" s="477" t="s">
        <v>1688</v>
      </c>
      <c r="L8" s="477" t="s">
        <v>1690</v>
      </c>
      <c r="M8" s="178"/>
    </row>
    <row r="9" spans="3:13" ht="60" customHeight="1">
      <c r="C9" s="479"/>
      <c r="D9" s="480"/>
      <c r="E9" s="481"/>
      <c r="F9" s="483"/>
      <c r="G9" s="335" t="s">
        <v>1682</v>
      </c>
      <c r="H9" s="335" t="s">
        <v>1682</v>
      </c>
      <c r="I9" s="478"/>
      <c r="J9" s="478"/>
      <c r="K9" s="478"/>
      <c r="L9" s="478"/>
    </row>
    <row r="10" spans="3:13">
      <c r="C10" s="409">
        <v>1</v>
      </c>
      <c r="D10" s="410" t="s">
        <v>1702</v>
      </c>
      <c r="E10" s="411" t="s">
        <v>1689</v>
      </c>
      <c r="F10" s="412">
        <v>36</v>
      </c>
      <c r="G10" s="416">
        <v>34523</v>
      </c>
      <c r="H10" s="413">
        <f>+F10*G10</f>
        <v>1242828</v>
      </c>
      <c r="I10" s="265"/>
      <c r="J10" s="265"/>
      <c r="K10" s="287"/>
      <c r="L10" s="287"/>
    </row>
    <row r="11" spans="3:13">
      <c r="C11" s="409">
        <v>2</v>
      </c>
      <c r="D11" s="410" t="s">
        <v>1694</v>
      </c>
      <c r="E11" s="411" t="s">
        <v>1689</v>
      </c>
      <c r="F11" s="412">
        <v>24</v>
      </c>
      <c r="G11" s="416">
        <v>49257</v>
      </c>
      <c r="H11" s="413">
        <f t="shared" ref="H11:H24" si="0">+F11*G11</f>
        <v>1182168</v>
      </c>
      <c r="I11" s="265"/>
      <c r="J11" s="265"/>
      <c r="K11" s="287"/>
      <c r="L11" s="287"/>
    </row>
    <row r="12" spans="3:13" ht="24">
      <c r="C12" s="409">
        <v>3</v>
      </c>
      <c r="D12" s="410" t="s">
        <v>1695</v>
      </c>
      <c r="E12" s="411" t="s">
        <v>1689</v>
      </c>
      <c r="F12" s="412">
        <v>12</v>
      </c>
      <c r="G12" s="416">
        <v>249470</v>
      </c>
      <c r="H12" s="413">
        <f t="shared" si="0"/>
        <v>2993640</v>
      </c>
      <c r="I12" s="265"/>
      <c r="J12" s="265"/>
      <c r="K12" s="287"/>
      <c r="L12" s="287"/>
    </row>
    <row r="13" spans="3:13">
      <c r="C13" s="409">
        <v>4</v>
      </c>
      <c r="D13" s="410" t="s">
        <v>1696</v>
      </c>
      <c r="E13" s="411" t="s">
        <v>1689</v>
      </c>
      <c r="F13" s="412">
        <v>84</v>
      </c>
      <c r="G13" s="416">
        <v>103665</v>
      </c>
      <c r="H13" s="413">
        <f t="shared" si="0"/>
        <v>8707860</v>
      </c>
      <c r="I13" s="265"/>
      <c r="J13" s="265"/>
      <c r="K13" s="287"/>
      <c r="L13" s="287"/>
    </row>
    <row r="14" spans="3:13">
      <c r="C14" s="409">
        <v>5</v>
      </c>
      <c r="D14" s="414" t="s">
        <v>1697</v>
      </c>
      <c r="E14" s="411" t="s">
        <v>1689</v>
      </c>
      <c r="F14" s="412">
        <v>12</v>
      </c>
      <c r="G14" s="416">
        <v>122843</v>
      </c>
      <c r="H14" s="413">
        <f t="shared" si="0"/>
        <v>1474116</v>
      </c>
      <c r="I14" s="265"/>
      <c r="J14" s="265"/>
      <c r="K14" s="287"/>
      <c r="L14" s="287"/>
    </row>
    <row r="15" spans="3:13">
      <c r="C15" s="409">
        <v>6</v>
      </c>
      <c r="D15" s="414" t="s">
        <v>1698</v>
      </c>
      <c r="E15" s="411" t="s">
        <v>1689</v>
      </c>
      <c r="F15" s="412">
        <v>36</v>
      </c>
      <c r="G15" s="416">
        <v>67860</v>
      </c>
      <c r="H15" s="413">
        <f t="shared" si="0"/>
        <v>2442960</v>
      </c>
      <c r="I15" s="265"/>
      <c r="J15" s="265"/>
      <c r="K15" s="287"/>
      <c r="L15" s="287"/>
    </row>
    <row r="16" spans="3:13">
      <c r="C16" s="409">
        <v>7</v>
      </c>
      <c r="D16" s="414" t="s">
        <v>1699</v>
      </c>
      <c r="E16" s="411" t="s">
        <v>1689</v>
      </c>
      <c r="F16" s="412">
        <v>60</v>
      </c>
      <c r="G16" s="416">
        <v>127501</v>
      </c>
      <c r="H16" s="413">
        <f t="shared" si="0"/>
        <v>7650060</v>
      </c>
      <c r="I16" s="265"/>
      <c r="J16" s="265"/>
      <c r="K16" s="287"/>
      <c r="L16" s="287"/>
    </row>
    <row r="17" spans="3:12">
      <c r="C17" s="409">
        <v>8</v>
      </c>
      <c r="D17" s="414" t="s">
        <v>1700</v>
      </c>
      <c r="E17" s="411" t="s">
        <v>1689</v>
      </c>
      <c r="F17" s="412">
        <v>12</v>
      </c>
      <c r="G17" s="416">
        <v>146939</v>
      </c>
      <c r="H17" s="413">
        <f t="shared" si="0"/>
        <v>1763268</v>
      </c>
      <c r="I17" s="265"/>
      <c r="J17" s="265"/>
      <c r="K17" s="287"/>
      <c r="L17" s="287"/>
    </row>
    <row r="18" spans="3:12">
      <c r="C18" s="409">
        <v>9</v>
      </c>
      <c r="D18" s="414" t="s">
        <v>1701</v>
      </c>
      <c r="E18" s="411" t="s">
        <v>1689</v>
      </c>
      <c r="F18" s="412">
        <v>48</v>
      </c>
      <c r="G18" s="416">
        <v>129854</v>
      </c>
      <c r="H18" s="413">
        <f t="shared" si="0"/>
        <v>6232992</v>
      </c>
      <c r="I18" s="265"/>
      <c r="J18" s="265"/>
      <c r="K18" s="287"/>
      <c r="L18" s="287"/>
    </row>
    <row r="19" spans="3:12">
      <c r="C19" s="409">
        <v>10</v>
      </c>
      <c r="D19" s="414" t="s">
        <v>1703</v>
      </c>
      <c r="E19" s="411" t="s">
        <v>1689</v>
      </c>
      <c r="F19" s="412">
        <v>96</v>
      </c>
      <c r="G19" s="416">
        <v>3850</v>
      </c>
      <c r="H19" s="413">
        <f t="shared" si="0"/>
        <v>369600</v>
      </c>
      <c r="I19" s="265"/>
      <c r="J19" s="265"/>
      <c r="K19" s="287"/>
      <c r="L19" s="287"/>
    </row>
    <row r="20" spans="3:12" ht="24">
      <c r="C20" s="409">
        <v>11</v>
      </c>
      <c r="D20" s="414" t="s">
        <v>1704</v>
      </c>
      <c r="E20" s="411" t="s">
        <v>1689</v>
      </c>
      <c r="F20" s="412">
        <v>12</v>
      </c>
      <c r="G20" s="416">
        <v>675968</v>
      </c>
      <c r="H20" s="413">
        <f t="shared" si="0"/>
        <v>8111616</v>
      </c>
      <c r="I20" s="265"/>
      <c r="J20" s="265"/>
      <c r="K20" s="287"/>
      <c r="L20" s="287"/>
    </row>
    <row r="21" spans="3:12" ht="24">
      <c r="C21" s="409">
        <v>12</v>
      </c>
      <c r="D21" s="414" t="s">
        <v>1705</v>
      </c>
      <c r="E21" s="411" t="s">
        <v>1689</v>
      </c>
      <c r="F21" s="412">
        <v>3</v>
      </c>
      <c r="G21" s="416">
        <v>871675</v>
      </c>
      <c r="H21" s="413">
        <f t="shared" si="0"/>
        <v>2615025</v>
      </c>
      <c r="I21" s="265"/>
      <c r="J21" s="265"/>
      <c r="K21" s="287"/>
      <c r="L21" s="287"/>
    </row>
    <row r="22" spans="3:12" ht="24">
      <c r="C22" s="409">
        <v>13</v>
      </c>
      <c r="D22" s="414" t="s">
        <v>1706</v>
      </c>
      <c r="E22" s="411" t="s">
        <v>1689</v>
      </c>
      <c r="F22" s="412">
        <v>24</v>
      </c>
      <c r="G22" s="416">
        <v>270745</v>
      </c>
      <c r="H22" s="413">
        <f t="shared" si="0"/>
        <v>6497880</v>
      </c>
      <c r="I22" s="265"/>
      <c r="J22" s="265"/>
      <c r="K22" s="287"/>
      <c r="L22" s="287"/>
    </row>
    <row r="23" spans="3:12" ht="24">
      <c r="C23" s="409">
        <v>14</v>
      </c>
      <c r="D23" s="414" t="s">
        <v>1707</v>
      </c>
      <c r="E23" s="411" t="s">
        <v>1689</v>
      </c>
      <c r="F23" s="412">
        <v>8</v>
      </c>
      <c r="G23" s="416">
        <v>364871</v>
      </c>
      <c r="H23" s="413">
        <f t="shared" si="0"/>
        <v>2918968</v>
      </c>
      <c r="I23" s="265"/>
      <c r="J23" s="265"/>
      <c r="K23" s="287"/>
      <c r="L23" s="287"/>
    </row>
    <row r="24" spans="3:12">
      <c r="C24" s="409">
        <v>15</v>
      </c>
      <c r="D24" s="410" t="s">
        <v>1708</v>
      </c>
      <c r="E24" s="409" t="s">
        <v>1689</v>
      </c>
      <c r="F24" s="412">
        <v>9</v>
      </c>
      <c r="G24" s="416">
        <v>244004</v>
      </c>
      <c r="H24" s="413">
        <f t="shared" si="0"/>
        <v>2196036</v>
      </c>
      <c r="I24" s="265"/>
      <c r="J24" s="265"/>
      <c r="K24" s="287"/>
      <c r="L24" s="287"/>
    </row>
    <row r="25" spans="3:12">
      <c r="C25" s="474" t="s">
        <v>1690</v>
      </c>
      <c r="D25" s="475"/>
      <c r="E25" s="475"/>
      <c r="F25" s="475"/>
      <c r="G25" s="476"/>
      <c r="H25" s="415">
        <f>SUM(H10:H24)</f>
        <v>56399017</v>
      </c>
    </row>
  </sheetData>
  <mergeCells count="10">
    <mergeCell ref="L8:L9"/>
    <mergeCell ref="C8:C9"/>
    <mergeCell ref="D8:D9"/>
    <mergeCell ref="E8:E9"/>
    <mergeCell ref="F8:F9"/>
    <mergeCell ref="C2:H5"/>
    <mergeCell ref="C25:G25"/>
    <mergeCell ref="I8:I9"/>
    <mergeCell ref="J8:J9"/>
    <mergeCell ref="K8:K9"/>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7"/>
  <sheetViews>
    <sheetView workbookViewId="0">
      <selection activeCell="G15" sqref="G15"/>
    </sheetView>
  </sheetViews>
  <sheetFormatPr baseColWidth="10" defaultRowHeight="15"/>
  <cols>
    <col min="2" max="2" width="12.42578125" customWidth="1"/>
    <col min="3" max="3" width="35" customWidth="1"/>
    <col min="4" max="4" width="18.28515625" bestFit="1" customWidth="1"/>
    <col min="5" max="5" width="16.7109375" customWidth="1"/>
    <col min="6" max="6" width="22.42578125" customWidth="1"/>
    <col min="7" max="7" width="19.28515625" customWidth="1"/>
    <col min="9" max="9" width="16.7109375" bestFit="1" customWidth="1"/>
    <col min="10" max="11" width="16.7109375" customWidth="1"/>
  </cols>
  <sheetData>
    <row r="1" spans="2:14" ht="19.5" customHeight="1" thickTop="1">
      <c r="I1" s="484" t="s">
        <v>487</v>
      </c>
      <c r="J1" s="484" t="s">
        <v>488</v>
      </c>
      <c r="K1" s="306"/>
      <c r="L1" s="486" t="s">
        <v>489</v>
      </c>
      <c r="M1" s="305"/>
    </row>
    <row r="2" spans="2:14" ht="12" customHeight="1" thickBot="1">
      <c r="I2" s="485"/>
      <c r="J2" s="485"/>
      <c r="K2" s="307" t="s">
        <v>490</v>
      </c>
      <c r="L2" s="487"/>
      <c r="M2" s="308" t="s">
        <v>491</v>
      </c>
    </row>
    <row r="3" spans="2:14" ht="15" hidden="1" customHeight="1"/>
    <row r="4" spans="2:14" ht="15" hidden="1" customHeight="1"/>
    <row r="5" spans="2:14" ht="15" hidden="1" customHeight="1"/>
    <row r="6" spans="2:14" ht="15" hidden="1" customHeight="1"/>
    <row r="7" spans="2:14" ht="15" hidden="1" customHeight="1">
      <c r="D7" s="176"/>
      <c r="E7">
        <v>-3500000</v>
      </c>
      <c r="F7" s="177">
        <f>SUM(D7:E7)</f>
        <v>-3500000</v>
      </c>
    </row>
    <row r="8" spans="2:14" ht="15" hidden="1" customHeight="1">
      <c r="D8" s="176"/>
      <c r="E8">
        <v>0</v>
      </c>
      <c r="F8" s="177">
        <f>SUM(D8:E8)</f>
        <v>0</v>
      </c>
      <c r="G8" s="179" t="e">
        <f>+F7/F8</f>
        <v>#DIV/0!</v>
      </c>
    </row>
    <row r="9" spans="2:14" ht="15" hidden="1" customHeight="1"/>
    <row r="10" spans="2:14" ht="15" hidden="1" customHeight="1"/>
    <row r="11" spans="2:14" ht="15" hidden="1" customHeight="1"/>
    <row r="12" spans="2:14" ht="15" hidden="1" customHeight="1"/>
    <row r="13" spans="2:14" ht="15.75" customHeight="1">
      <c r="E13" s="178" t="s">
        <v>532</v>
      </c>
      <c r="F13" s="178" t="s">
        <v>533</v>
      </c>
      <c r="G13" s="178" t="s">
        <v>534</v>
      </c>
      <c r="I13" s="304" t="s">
        <v>547</v>
      </c>
      <c r="J13" s="304"/>
      <c r="K13" s="304"/>
    </row>
    <row r="14" spans="2:14" ht="30.75" thickBot="1">
      <c r="B14" s="288" t="s">
        <v>529</v>
      </c>
      <c r="C14" s="255" t="s">
        <v>543</v>
      </c>
      <c r="D14" s="295">
        <v>3420000000</v>
      </c>
      <c r="E14" s="255" t="s">
        <v>545</v>
      </c>
      <c r="F14" s="255" t="s">
        <v>545</v>
      </c>
      <c r="G14" s="255" t="s">
        <v>545</v>
      </c>
      <c r="I14" s="299" t="s">
        <v>550</v>
      </c>
      <c r="J14" s="302" t="s">
        <v>551</v>
      </c>
      <c r="K14" s="302" t="s">
        <v>546</v>
      </c>
      <c r="L14" s="302" t="s">
        <v>534</v>
      </c>
      <c r="M14" s="302" t="s">
        <v>548</v>
      </c>
      <c r="N14" s="302" t="s">
        <v>549</v>
      </c>
    </row>
    <row r="15" spans="2:14" ht="21.75" thickTop="1" thickBot="1">
      <c r="B15" s="266">
        <v>3</v>
      </c>
      <c r="C15" s="267" t="s">
        <v>504</v>
      </c>
      <c r="D15" s="269" t="e">
        <f>+#REF!</f>
        <v>#REF!</v>
      </c>
      <c r="E15" s="290" t="str">
        <f>+E16</f>
        <v xml:space="preserve">CUMPLE </v>
      </c>
      <c r="F15" s="289" t="s">
        <v>519</v>
      </c>
      <c r="I15" s="301" t="e">
        <f>600*(1-(($D$23-D15)/$D$23))</f>
        <v>#REF!</v>
      </c>
      <c r="J15" s="301">
        <v>600</v>
      </c>
      <c r="K15" s="300" t="e">
        <f>600*(1-2*($D$23/D15)/$D$23)</f>
        <v>#REF!</v>
      </c>
    </row>
    <row r="16" spans="2:14" ht="24" thickTop="1" thickBot="1">
      <c r="B16" s="266">
        <v>4</v>
      </c>
      <c r="C16" s="267" t="s">
        <v>505</v>
      </c>
      <c r="D16" s="269" t="e">
        <f>+#REF!</f>
        <v>#REF!</v>
      </c>
      <c r="E16" s="290" t="s">
        <v>519</v>
      </c>
      <c r="F16" s="289" t="str">
        <f>+F15</f>
        <v xml:space="preserve">CUMPLE </v>
      </c>
      <c r="I16" s="301" t="e">
        <f t="shared" ref="I16:I20" si="0">600*(1-(($D$23-D16)/$D$23))</f>
        <v>#REF!</v>
      </c>
      <c r="J16" s="301">
        <v>400</v>
      </c>
      <c r="K16" s="300" t="e">
        <f>600*(1-2*($D$23/D16)/$D$23)</f>
        <v>#REF!</v>
      </c>
    </row>
    <row r="17" spans="2:11" ht="35.25" thickTop="1" thickBot="1">
      <c r="B17" s="266">
        <v>5</v>
      </c>
      <c r="C17" s="267" t="s">
        <v>506</v>
      </c>
      <c r="D17" s="269" t="e">
        <f>+#REF!</f>
        <v>#REF!</v>
      </c>
      <c r="E17" s="290" t="s">
        <v>519</v>
      </c>
      <c r="F17" s="289" t="str">
        <f>+F16</f>
        <v xml:space="preserve">CUMPLE </v>
      </c>
      <c r="I17" s="301" t="e">
        <f t="shared" si="0"/>
        <v>#REF!</v>
      </c>
      <c r="J17" s="301">
        <v>500</v>
      </c>
      <c r="K17" s="300" t="e">
        <f>600*(1-2*($D$23/D17)/$D$23)</f>
        <v>#REF!</v>
      </c>
    </row>
    <row r="18" spans="2:11" ht="21.75" thickTop="1" thickBot="1">
      <c r="B18" s="266">
        <v>8</v>
      </c>
      <c r="C18" s="267" t="s">
        <v>509</v>
      </c>
      <c r="D18" s="269" t="e">
        <f>+#REF!</f>
        <v>#REF!</v>
      </c>
      <c r="E18" s="290" t="s">
        <v>519</v>
      </c>
      <c r="F18" s="289" t="str">
        <f>+F15</f>
        <v xml:space="preserve">CUMPLE </v>
      </c>
      <c r="I18" s="301" t="e">
        <f t="shared" si="0"/>
        <v>#REF!</v>
      </c>
      <c r="J18" s="301">
        <v>550</v>
      </c>
      <c r="K18" s="300" t="e">
        <f>600*(1-2*($D$23/D18)/$D$23)</f>
        <v>#REF!</v>
      </c>
    </row>
    <row r="19" spans="2:11" ht="24" thickTop="1" thickBot="1">
      <c r="B19" s="266">
        <v>10</v>
      </c>
      <c r="C19" s="267" t="s">
        <v>511</v>
      </c>
      <c r="D19" s="269" t="e">
        <f>+#REF!</f>
        <v>#REF!</v>
      </c>
      <c r="E19" s="290" t="s">
        <v>519</v>
      </c>
      <c r="F19" s="289" t="str">
        <f>+F18</f>
        <v xml:space="preserve">CUMPLE </v>
      </c>
      <c r="I19" s="301" t="e">
        <f t="shared" si="0"/>
        <v>#REF!</v>
      </c>
      <c r="J19" s="303">
        <v>450</v>
      </c>
    </row>
    <row r="20" spans="2:11" ht="21.75" hidden="1" thickTop="1" thickBot="1">
      <c r="C20" s="249"/>
      <c r="E20" s="286"/>
      <c r="I20" s="301" t="e">
        <f t="shared" si="0"/>
        <v>#REF!</v>
      </c>
      <c r="J20" s="303"/>
    </row>
    <row r="21" spans="2:11" ht="15.75" thickTop="1">
      <c r="C21" s="296">
        <v>1</v>
      </c>
      <c r="D21" s="176">
        <f>+C21*D14</f>
        <v>3420000000</v>
      </c>
    </row>
    <row r="22" spans="2:11">
      <c r="C22" s="296">
        <v>1</v>
      </c>
      <c r="D22" s="176">
        <f>+D14*C22</f>
        <v>3420000000</v>
      </c>
    </row>
    <row r="23" spans="2:11">
      <c r="C23" s="297" t="s">
        <v>544</v>
      </c>
      <c r="D23" s="298" t="e">
        <f>GEOMEAN(D15:D22)</f>
        <v>#REF!</v>
      </c>
    </row>
    <row r="27" spans="2:11">
      <c r="D27" t="s">
        <v>520</v>
      </c>
    </row>
    <row r="30" spans="2:11" ht="15.75" thickBot="1"/>
    <row r="31" spans="2:11" ht="64.5" thickBot="1">
      <c r="F31" s="291" t="s">
        <v>535</v>
      </c>
      <c r="G31" s="292" t="s">
        <v>536</v>
      </c>
    </row>
    <row r="32" spans="2:11" ht="15.75" thickBot="1">
      <c r="F32" s="293" t="s">
        <v>537</v>
      </c>
      <c r="G32" s="294">
        <v>1</v>
      </c>
    </row>
    <row r="33" spans="6:7" ht="15.75" thickBot="1">
      <c r="F33" s="293" t="s">
        <v>538</v>
      </c>
      <c r="G33" s="294">
        <v>2</v>
      </c>
    </row>
    <row r="34" spans="6:7" ht="15.75" thickBot="1">
      <c r="F34" s="293" t="s">
        <v>539</v>
      </c>
      <c r="G34" s="294">
        <v>3</v>
      </c>
    </row>
    <row r="35" spans="6:7" ht="15.75" thickBot="1">
      <c r="F35" s="293" t="s">
        <v>540</v>
      </c>
      <c r="G35" s="294">
        <v>4</v>
      </c>
    </row>
    <row r="36" spans="6:7" ht="15.75" thickBot="1">
      <c r="F36" s="293" t="s">
        <v>541</v>
      </c>
      <c r="G36" s="294">
        <v>5</v>
      </c>
    </row>
    <row r="37" spans="6:7" ht="15.75" thickBot="1">
      <c r="F37" s="293" t="s">
        <v>542</v>
      </c>
      <c r="G37" s="294"/>
    </row>
  </sheetData>
  <mergeCells count="3">
    <mergeCell ref="I1:I2"/>
    <mergeCell ref="J1:J2"/>
    <mergeCell ref="L1:L2"/>
  </mergeCell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321"/>
  <sheetViews>
    <sheetView topLeftCell="A301" workbookViewId="0">
      <selection activeCell="C267" sqref="C267:G267"/>
    </sheetView>
  </sheetViews>
  <sheetFormatPr baseColWidth="10" defaultRowHeight="15"/>
  <cols>
    <col min="3" max="3" width="26.140625" customWidth="1"/>
    <col min="7" max="7" width="17" customWidth="1"/>
  </cols>
  <sheetData>
    <row r="3" spans="2:7" ht="15.75" thickBot="1"/>
    <row r="4" spans="2:7" ht="15.75" thickBot="1">
      <c r="B4" s="229" t="s">
        <v>70</v>
      </c>
      <c r="C4" s="186" t="s">
        <v>89</v>
      </c>
      <c r="D4" s="186" t="s">
        <v>71</v>
      </c>
      <c r="E4" s="186" t="s">
        <v>478</v>
      </c>
      <c r="F4" s="186" t="s">
        <v>479</v>
      </c>
      <c r="G4" s="186" t="s">
        <v>480</v>
      </c>
    </row>
    <row r="5" spans="2:7" ht="15.75" thickBot="1">
      <c r="B5" s="187">
        <v>1</v>
      </c>
      <c r="C5" s="188" t="s">
        <v>90</v>
      </c>
      <c r="D5" s="189"/>
      <c r="E5" s="189"/>
      <c r="F5" s="190"/>
      <c r="G5" s="190"/>
    </row>
    <row r="6" spans="2:7" ht="27.75" thickBot="1">
      <c r="B6" s="191">
        <v>1.01</v>
      </c>
      <c r="C6" s="192" t="s">
        <v>91</v>
      </c>
      <c r="D6" s="193" t="s">
        <v>75</v>
      </c>
      <c r="E6" s="193">
        <v>127</v>
      </c>
      <c r="F6" s="194">
        <v>11741</v>
      </c>
      <c r="G6" s="195">
        <v>1491107</v>
      </c>
    </row>
    <row r="7" spans="2:7" ht="27.75" thickBot="1">
      <c r="B7" s="191">
        <v>1.02</v>
      </c>
      <c r="C7" s="192" t="s">
        <v>92</v>
      </c>
      <c r="D7" s="193" t="s">
        <v>72</v>
      </c>
      <c r="E7" s="196">
        <v>4602</v>
      </c>
      <c r="F7" s="194">
        <v>9763</v>
      </c>
      <c r="G7" s="195">
        <v>44929326</v>
      </c>
    </row>
    <row r="8" spans="2:7" ht="36.75" thickBot="1">
      <c r="B8" s="191">
        <v>1.03</v>
      </c>
      <c r="C8" s="192" t="s">
        <v>93</v>
      </c>
      <c r="D8" s="193" t="s">
        <v>72</v>
      </c>
      <c r="E8" s="196">
        <v>3522</v>
      </c>
      <c r="F8" s="194">
        <v>10120</v>
      </c>
      <c r="G8" s="195">
        <v>35642640</v>
      </c>
    </row>
    <row r="9" spans="2:7" ht="36.75" thickBot="1">
      <c r="B9" s="191">
        <v>1.04</v>
      </c>
      <c r="C9" s="192" t="s">
        <v>94</v>
      </c>
      <c r="D9" s="193" t="s">
        <v>75</v>
      </c>
      <c r="E9" s="196">
        <v>2238</v>
      </c>
      <c r="F9" s="194">
        <v>2235</v>
      </c>
      <c r="G9" s="195">
        <v>5001930</v>
      </c>
    </row>
    <row r="10" spans="2:7" ht="36.75" thickBot="1">
      <c r="B10" s="191">
        <v>1.05</v>
      </c>
      <c r="C10" s="192" t="s">
        <v>95</v>
      </c>
      <c r="D10" s="193" t="s">
        <v>72</v>
      </c>
      <c r="E10" s="193">
        <v>83</v>
      </c>
      <c r="F10" s="194">
        <v>12415</v>
      </c>
      <c r="G10" s="195">
        <v>1030445</v>
      </c>
    </row>
    <row r="11" spans="2:7" ht="45.75" thickBot="1">
      <c r="B11" s="191">
        <v>1.06</v>
      </c>
      <c r="C11" s="192" t="s">
        <v>96</v>
      </c>
      <c r="D11" s="193" t="s">
        <v>75</v>
      </c>
      <c r="E11" s="193">
        <v>73</v>
      </c>
      <c r="F11" s="194">
        <v>10991</v>
      </c>
      <c r="G11" s="195">
        <v>802343</v>
      </c>
    </row>
    <row r="12" spans="2:7" ht="27.75" thickBot="1">
      <c r="B12" s="191">
        <v>1.07</v>
      </c>
      <c r="C12" s="192" t="s">
        <v>97</v>
      </c>
      <c r="D12" s="193" t="s">
        <v>75</v>
      </c>
      <c r="E12" s="193">
        <v>216</v>
      </c>
      <c r="F12" s="194">
        <v>7142</v>
      </c>
      <c r="G12" s="195">
        <v>1542672</v>
      </c>
    </row>
    <row r="13" spans="2:7" ht="36.75" thickBot="1">
      <c r="B13" s="191">
        <v>1.08</v>
      </c>
      <c r="C13" s="192" t="s">
        <v>98</v>
      </c>
      <c r="D13" s="193" t="s">
        <v>76</v>
      </c>
      <c r="E13" s="193">
        <v>72</v>
      </c>
      <c r="F13" s="194">
        <v>6862</v>
      </c>
      <c r="G13" s="195">
        <v>494064</v>
      </c>
    </row>
    <row r="14" spans="2:7" ht="36.75" thickBot="1">
      <c r="B14" s="191">
        <v>1.0900000000000001</v>
      </c>
      <c r="C14" s="192" t="s">
        <v>99</v>
      </c>
      <c r="D14" s="193" t="s">
        <v>76</v>
      </c>
      <c r="E14" s="193">
        <v>216</v>
      </c>
      <c r="F14" s="194">
        <v>7616</v>
      </c>
      <c r="G14" s="195">
        <v>1645056</v>
      </c>
    </row>
    <row r="15" spans="2:7" ht="63.75" thickBot="1">
      <c r="B15" s="191">
        <v>1.1000000000000001</v>
      </c>
      <c r="C15" s="192" t="s">
        <v>100</v>
      </c>
      <c r="D15" s="193" t="s">
        <v>76</v>
      </c>
      <c r="E15" s="193">
        <v>72</v>
      </c>
      <c r="F15" s="194">
        <v>11348</v>
      </c>
      <c r="G15" s="195">
        <v>817056</v>
      </c>
    </row>
    <row r="16" spans="2:7" ht="72.75" thickBot="1">
      <c r="B16" s="191">
        <v>1.1100000000000001</v>
      </c>
      <c r="C16" s="192" t="s">
        <v>101</v>
      </c>
      <c r="D16" s="193" t="s">
        <v>72</v>
      </c>
      <c r="E16" s="193">
        <v>675</v>
      </c>
      <c r="F16" s="194">
        <v>7619</v>
      </c>
      <c r="G16" s="195">
        <v>5142825</v>
      </c>
    </row>
    <row r="17" spans="2:7" ht="27.75" thickBot="1">
      <c r="B17" s="191">
        <v>1.1200000000000001</v>
      </c>
      <c r="C17" s="192" t="s">
        <v>102</v>
      </c>
      <c r="D17" s="193" t="s">
        <v>72</v>
      </c>
      <c r="E17" s="193">
        <v>629</v>
      </c>
      <c r="F17" s="194">
        <v>3416</v>
      </c>
      <c r="G17" s="195">
        <v>2148664</v>
      </c>
    </row>
    <row r="18" spans="2:7" ht="27.75" thickBot="1">
      <c r="B18" s="191">
        <v>1.1299999999999999</v>
      </c>
      <c r="C18" s="192" t="s">
        <v>103</v>
      </c>
      <c r="D18" s="193" t="s">
        <v>76</v>
      </c>
      <c r="E18" s="193">
        <v>36</v>
      </c>
      <c r="F18" s="194">
        <v>10999</v>
      </c>
      <c r="G18" s="195">
        <v>395964</v>
      </c>
    </row>
    <row r="19" spans="2:7" ht="36.75" thickBot="1">
      <c r="B19" s="191">
        <v>1.1399999999999999</v>
      </c>
      <c r="C19" s="192" t="s">
        <v>104</v>
      </c>
      <c r="D19" s="193" t="s">
        <v>72</v>
      </c>
      <c r="E19" s="196">
        <v>6834</v>
      </c>
      <c r="F19" s="194">
        <v>3887</v>
      </c>
      <c r="G19" s="195">
        <v>26563758</v>
      </c>
    </row>
    <row r="20" spans="2:7" ht="63.75" thickBot="1">
      <c r="B20" s="191">
        <v>1.1499999999999999</v>
      </c>
      <c r="C20" s="192" t="s">
        <v>105</v>
      </c>
      <c r="D20" s="193" t="s">
        <v>72</v>
      </c>
      <c r="E20" s="196">
        <v>4290</v>
      </c>
      <c r="F20" s="194">
        <v>6828</v>
      </c>
      <c r="G20" s="195">
        <v>29292120</v>
      </c>
    </row>
    <row r="21" spans="2:7" ht="45.75" thickBot="1">
      <c r="B21" s="191">
        <v>1.1599999999999999</v>
      </c>
      <c r="C21" s="192" t="s">
        <v>106</v>
      </c>
      <c r="D21" s="193" t="s">
        <v>76</v>
      </c>
      <c r="E21" s="193">
        <v>80</v>
      </c>
      <c r="F21" s="194">
        <v>31895</v>
      </c>
      <c r="G21" s="195">
        <v>2551600</v>
      </c>
    </row>
    <row r="22" spans="2:7" ht="45.75" thickBot="1">
      <c r="B22" s="191">
        <v>1.17</v>
      </c>
      <c r="C22" s="192" t="s">
        <v>107</v>
      </c>
      <c r="D22" s="193" t="s">
        <v>72</v>
      </c>
      <c r="E22" s="193">
        <v>980</v>
      </c>
      <c r="F22" s="194">
        <v>5317</v>
      </c>
      <c r="G22" s="195">
        <v>5210660</v>
      </c>
    </row>
    <row r="23" spans="2:7" ht="27.75" thickBot="1">
      <c r="B23" s="191">
        <v>1.18</v>
      </c>
      <c r="C23" s="192" t="s">
        <v>108</v>
      </c>
      <c r="D23" s="193" t="s">
        <v>75</v>
      </c>
      <c r="E23" s="193">
        <v>220</v>
      </c>
      <c r="F23" s="194">
        <v>7257</v>
      </c>
      <c r="G23" s="195">
        <v>1596540</v>
      </c>
    </row>
    <row r="24" spans="2:7" ht="36.75" thickBot="1">
      <c r="B24" s="191">
        <v>1.19</v>
      </c>
      <c r="C24" s="192" t="s">
        <v>109</v>
      </c>
      <c r="D24" s="193" t="s">
        <v>72</v>
      </c>
      <c r="E24" s="193">
        <v>568</v>
      </c>
      <c r="F24" s="194">
        <v>5957</v>
      </c>
      <c r="G24" s="197">
        <v>3383576</v>
      </c>
    </row>
    <row r="25" spans="2:7" ht="27.75" thickBot="1">
      <c r="B25" s="191">
        <v>1.2</v>
      </c>
      <c r="C25" s="192" t="s">
        <v>110</v>
      </c>
      <c r="D25" s="193" t="s">
        <v>72</v>
      </c>
      <c r="E25" s="193">
        <v>71</v>
      </c>
      <c r="F25" s="194">
        <v>10004</v>
      </c>
      <c r="G25" s="198">
        <v>710284</v>
      </c>
    </row>
    <row r="26" spans="2:7" ht="15.75" thickBot="1">
      <c r="B26" s="191"/>
      <c r="C26" s="199" t="s">
        <v>73</v>
      </c>
      <c r="D26" s="193"/>
      <c r="E26" s="193"/>
      <c r="F26" s="193"/>
      <c r="G26" s="200">
        <v>170392630</v>
      </c>
    </row>
    <row r="27" spans="2:7" ht="18.75" thickBot="1">
      <c r="B27" s="187">
        <v>2</v>
      </c>
      <c r="C27" s="199" t="s">
        <v>111</v>
      </c>
      <c r="D27" s="193"/>
      <c r="E27" s="193"/>
      <c r="F27" s="193"/>
      <c r="G27" s="193"/>
    </row>
    <row r="28" spans="2:7" ht="15.75" thickBot="1">
      <c r="B28" s="191">
        <v>2.1</v>
      </c>
      <c r="C28" s="199" t="s">
        <v>112</v>
      </c>
      <c r="D28" s="193"/>
      <c r="E28" s="193"/>
      <c r="F28" s="193"/>
      <c r="G28" s="193"/>
    </row>
    <row r="29" spans="2:7" ht="15.75" thickBot="1">
      <c r="B29" s="191" t="s">
        <v>113</v>
      </c>
      <c r="C29" s="192" t="s">
        <v>114</v>
      </c>
      <c r="D29" s="193" t="s">
        <v>74</v>
      </c>
      <c r="E29" s="193">
        <v>122</v>
      </c>
      <c r="F29" s="194">
        <v>20362</v>
      </c>
      <c r="G29" s="194">
        <v>2484164</v>
      </c>
    </row>
    <row r="30" spans="2:7" ht="15.75" thickBot="1">
      <c r="B30" s="187">
        <v>2.2000000000000002</v>
      </c>
      <c r="C30" s="199" t="s">
        <v>115</v>
      </c>
      <c r="D30" s="193"/>
      <c r="E30" s="193"/>
      <c r="F30" s="193"/>
      <c r="G30" s="193"/>
    </row>
    <row r="31" spans="2:7" ht="18.75" thickBot="1">
      <c r="B31" s="191" t="s">
        <v>116</v>
      </c>
      <c r="C31" s="192" t="s">
        <v>117</v>
      </c>
      <c r="D31" s="193" t="s">
        <v>74</v>
      </c>
      <c r="E31" s="193">
        <v>120</v>
      </c>
      <c r="F31" s="194">
        <v>31940</v>
      </c>
      <c r="G31" s="194">
        <v>3832800</v>
      </c>
    </row>
    <row r="32" spans="2:7" ht="15.75" thickBot="1">
      <c r="B32" s="187">
        <v>2.2999999999999998</v>
      </c>
      <c r="C32" s="199" t="s">
        <v>118</v>
      </c>
      <c r="D32" s="193"/>
      <c r="E32" s="193"/>
      <c r="F32" s="193"/>
      <c r="G32" s="193"/>
    </row>
    <row r="33" spans="2:7" ht="45.75" thickBot="1">
      <c r="B33" s="191" t="s">
        <v>119</v>
      </c>
      <c r="C33" s="192" t="s">
        <v>120</v>
      </c>
      <c r="D33" s="193" t="s">
        <v>74</v>
      </c>
      <c r="E33" s="193">
        <v>2</v>
      </c>
      <c r="F33" s="194">
        <v>580157</v>
      </c>
      <c r="G33" s="194">
        <v>1160314</v>
      </c>
    </row>
    <row r="34" spans="2:7" ht="45.75" thickBot="1">
      <c r="B34" s="191" t="s">
        <v>121</v>
      </c>
      <c r="C34" s="192" t="s">
        <v>122</v>
      </c>
      <c r="D34" s="193" t="s">
        <v>74</v>
      </c>
      <c r="E34" s="193">
        <v>3</v>
      </c>
      <c r="F34" s="194">
        <v>623541</v>
      </c>
      <c r="G34" s="194">
        <v>1870623</v>
      </c>
    </row>
    <row r="35" spans="2:7" ht="54.75" thickBot="1">
      <c r="B35" s="191" t="s">
        <v>123</v>
      </c>
      <c r="C35" s="192" t="s">
        <v>124</v>
      </c>
      <c r="D35" s="193" t="s">
        <v>72</v>
      </c>
      <c r="E35" s="193">
        <v>980</v>
      </c>
      <c r="F35" s="194">
        <v>60028</v>
      </c>
      <c r="G35" s="194">
        <v>58827440</v>
      </c>
    </row>
    <row r="36" spans="2:7" ht="54.75" thickBot="1">
      <c r="B36" s="191" t="s">
        <v>125</v>
      </c>
      <c r="C36" s="192" t="s">
        <v>126</v>
      </c>
      <c r="D36" s="193" t="s">
        <v>75</v>
      </c>
      <c r="E36" s="193">
        <v>239</v>
      </c>
      <c r="F36" s="194">
        <v>27704</v>
      </c>
      <c r="G36" s="194">
        <v>6621256</v>
      </c>
    </row>
    <row r="37" spans="2:7" ht="36.75" thickBot="1">
      <c r="B37" s="191" t="s">
        <v>127</v>
      </c>
      <c r="C37" s="192" t="s">
        <v>128</v>
      </c>
      <c r="D37" s="193" t="s">
        <v>75</v>
      </c>
      <c r="E37" s="193">
        <v>146</v>
      </c>
      <c r="F37" s="194">
        <v>33283</v>
      </c>
      <c r="G37" s="194">
        <v>4859318</v>
      </c>
    </row>
    <row r="38" spans="2:7" ht="27.75" thickBot="1">
      <c r="B38" s="191" t="s">
        <v>129</v>
      </c>
      <c r="C38" s="192" t="s">
        <v>130</v>
      </c>
      <c r="D38" s="193" t="s">
        <v>72</v>
      </c>
      <c r="E38" s="193">
        <v>71</v>
      </c>
      <c r="F38" s="194">
        <v>67757</v>
      </c>
      <c r="G38" s="194">
        <v>4810747</v>
      </c>
    </row>
    <row r="39" spans="2:7" ht="18.75" thickBot="1">
      <c r="B39" s="191" t="s">
        <v>131</v>
      </c>
      <c r="C39" s="192" t="s">
        <v>132</v>
      </c>
      <c r="D39" s="193" t="s">
        <v>75</v>
      </c>
      <c r="E39" s="193">
        <v>101</v>
      </c>
      <c r="F39" s="194">
        <v>51248</v>
      </c>
      <c r="G39" s="194">
        <v>5176048</v>
      </c>
    </row>
    <row r="40" spans="2:7" ht="18.75" thickBot="1">
      <c r="B40" s="191" t="s">
        <v>133</v>
      </c>
      <c r="C40" s="192" t="s">
        <v>134</v>
      </c>
      <c r="D40" s="193" t="s">
        <v>72</v>
      </c>
      <c r="E40" s="193">
        <v>71</v>
      </c>
      <c r="F40" s="194">
        <v>45172</v>
      </c>
      <c r="G40" s="194">
        <v>3207212</v>
      </c>
    </row>
    <row r="41" spans="2:7" ht="90.75" thickBot="1">
      <c r="B41" s="191" t="s">
        <v>135</v>
      </c>
      <c r="C41" s="192" t="s">
        <v>136</v>
      </c>
      <c r="D41" s="193" t="s">
        <v>75</v>
      </c>
      <c r="E41" s="193">
        <v>292</v>
      </c>
      <c r="F41" s="194">
        <v>32319</v>
      </c>
      <c r="G41" s="194">
        <v>9437148</v>
      </c>
    </row>
    <row r="42" spans="2:7" ht="15.75" thickBot="1">
      <c r="B42" s="187">
        <v>2.4</v>
      </c>
      <c r="C42" s="188" t="s">
        <v>137</v>
      </c>
      <c r="D42" s="193"/>
      <c r="E42" s="193"/>
      <c r="F42" s="193"/>
      <c r="G42" s="193"/>
    </row>
    <row r="43" spans="2:7" ht="36.75" thickBot="1">
      <c r="B43" s="191" t="s">
        <v>138</v>
      </c>
      <c r="C43" s="192" t="s">
        <v>139</v>
      </c>
      <c r="D43" s="193" t="s">
        <v>140</v>
      </c>
      <c r="E43" s="193">
        <v>338</v>
      </c>
      <c r="F43" s="194">
        <v>3284</v>
      </c>
      <c r="G43" s="194">
        <v>1109992</v>
      </c>
    </row>
    <row r="44" spans="2:7" ht="36.75" thickBot="1">
      <c r="B44" s="191" t="s">
        <v>141</v>
      </c>
      <c r="C44" s="192" t="s">
        <v>142</v>
      </c>
      <c r="D44" s="193" t="s">
        <v>140</v>
      </c>
      <c r="E44" s="193">
        <v>177</v>
      </c>
      <c r="F44" s="194">
        <v>3094</v>
      </c>
      <c r="G44" s="194">
        <v>547638</v>
      </c>
    </row>
    <row r="45" spans="2:7" ht="36.75" thickBot="1">
      <c r="B45" s="191" t="s">
        <v>143</v>
      </c>
      <c r="C45" s="192" t="s">
        <v>144</v>
      </c>
      <c r="D45" s="193" t="s">
        <v>140</v>
      </c>
      <c r="E45" s="193">
        <v>360</v>
      </c>
      <c r="F45" s="194">
        <v>7989</v>
      </c>
      <c r="G45" s="194">
        <v>2876040</v>
      </c>
    </row>
    <row r="46" spans="2:7" ht="36.75" thickBot="1">
      <c r="B46" s="191" t="s">
        <v>145</v>
      </c>
      <c r="C46" s="192" t="s">
        <v>146</v>
      </c>
      <c r="D46" s="193" t="s">
        <v>140</v>
      </c>
      <c r="E46" s="193">
        <v>36</v>
      </c>
      <c r="F46" s="194">
        <v>7407</v>
      </c>
      <c r="G46" s="194">
        <v>266652</v>
      </c>
    </row>
    <row r="47" spans="2:7" ht="36.75" thickBot="1">
      <c r="B47" s="191" t="s">
        <v>147</v>
      </c>
      <c r="C47" s="192" t="s">
        <v>148</v>
      </c>
      <c r="D47" s="193" t="s">
        <v>140</v>
      </c>
      <c r="E47" s="193">
        <v>15</v>
      </c>
      <c r="F47" s="194">
        <v>7407</v>
      </c>
      <c r="G47" s="194">
        <v>111105</v>
      </c>
    </row>
    <row r="48" spans="2:7" ht="18.75" thickBot="1">
      <c r="B48" s="191" t="s">
        <v>149</v>
      </c>
      <c r="C48" s="192" t="s">
        <v>150</v>
      </c>
      <c r="D48" s="193" t="s">
        <v>76</v>
      </c>
      <c r="E48" s="193">
        <v>90</v>
      </c>
      <c r="F48" s="194">
        <v>5875</v>
      </c>
      <c r="G48" s="194">
        <v>528750</v>
      </c>
    </row>
    <row r="49" spans="2:7" ht="15.75" thickBot="1">
      <c r="B49" s="187"/>
      <c r="C49" s="201" t="s">
        <v>151</v>
      </c>
      <c r="D49" s="202"/>
      <c r="E49" s="193"/>
      <c r="F49" s="201"/>
      <c r="G49" s="203">
        <v>107727247</v>
      </c>
    </row>
    <row r="50" spans="2:7" ht="15.75" thickBot="1">
      <c r="B50" s="187">
        <v>3</v>
      </c>
      <c r="C50" s="188" t="s">
        <v>152</v>
      </c>
      <c r="D50" s="193"/>
      <c r="E50" s="193"/>
      <c r="F50" s="193"/>
      <c r="G50" s="189"/>
    </row>
    <row r="51" spans="2:7" ht="27.75" thickBot="1">
      <c r="B51" s="191">
        <v>3.01</v>
      </c>
      <c r="C51" s="192" t="s">
        <v>153</v>
      </c>
      <c r="D51" s="193" t="s">
        <v>72</v>
      </c>
      <c r="E51" s="193">
        <v>309</v>
      </c>
      <c r="F51" s="194">
        <v>30092</v>
      </c>
      <c r="G51" s="194">
        <v>9298428</v>
      </c>
    </row>
    <row r="52" spans="2:7" ht="15.75" thickBot="1">
      <c r="B52" s="187"/>
      <c r="C52" s="188" t="s">
        <v>154</v>
      </c>
      <c r="D52" s="189"/>
      <c r="E52" s="193"/>
      <c r="F52" s="204"/>
      <c r="G52" s="203">
        <v>9298428</v>
      </c>
    </row>
    <row r="53" spans="2:7" ht="15.75" thickBot="1">
      <c r="B53" s="187">
        <v>4</v>
      </c>
      <c r="C53" s="488" t="s">
        <v>155</v>
      </c>
      <c r="D53" s="490"/>
      <c r="E53" s="191"/>
      <c r="F53" s="188"/>
      <c r="G53" s="193"/>
    </row>
    <row r="54" spans="2:7" ht="15.75" thickBot="1">
      <c r="B54" s="187">
        <v>4.0999999999999996</v>
      </c>
      <c r="C54" s="188" t="s">
        <v>157</v>
      </c>
      <c r="D54" s="193"/>
      <c r="E54" s="193"/>
      <c r="F54" s="193"/>
      <c r="G54" s="193"/>
    </row>
    <row r="55" spans="2:7" ht="63.75" thickBot="1">
      <c r="B55" s="191" t="s">
        <v>156</v>
      </c>
      <c r="C55" s="192" t="s">
        <v>159</v>
      </c>
      <c r="D55" s="193" t="s">
        <v>75</v>
      </c>
      <c r="E55" s="196">
        <v>2100</v>
      </c>
      <c r="F55" s="194">
        <v>5157</v>
      </c>
      <c r="G55" s="194">
        <v>10829700</v>
      </c>
    </row>
    <row r="56" spans="2:7" ht="54.75" thickBot="1">
      <c r="B56" s="191" t="s">
        <v>158</v>
      </c>
      <c r="C56" s="192" t="s">
        <v>161</v>
      </c>
      <c r="D56" s="193" t="s">
        <v>76</v>
      </c>
      <c r="E56" s="193">
        <v>160</v>
      </c>
      <c r="F56" s="194">
        <v>21649</v>
      </c>
      <c r="G56" s="194">
        <v>3463840</v>
      </c>
    </row>
    <row r="57" spans="2:7" ht="45.75" thickBot="1">
      <c r="B57" s="191" t="s">
        <v>160</v>
      </c>
      <c r="C57" s="192" t="s">
        <v>162</v>
      </c>
      <c r="D57" s="193" t="s">
        <v>76</v>
      </c>
      <c r="E57" s="193">
        <v>40</v>
      </c>
      <c r="F57" s="194">
        <v>38190</v>
      </c>
      <c r="G57" s="194">
        <v>1527600</v>
      </c>
    </row>
    <row r="58" spans="2:7" ht="36.75" thickBot="1">
      <c r="B58" s="191" t="s">
        <v>163</v>
      </c>
      <c r="C58" s="192" t="s">
        <v>164</v>
      </c>
      <c r="D58" s="193" t="s">
        <v>76</v>
      </c>
      <c r="E58" s="193">
        <v>40</v>
      </c>
      <c r="F58" s="194">
        <v>30567</v>
      </c>
      <c r="G58" s="194">
        <v>1222680</v>
      </c>
    </row>
    <row r="59" spans="2:7" ht="27.75" thickBot="1">
      <c r="B59" s="191" t="s">
        <v>165</v>
      </c>
      <c r="C59" s="192" t="s">
        <v>166</v>
      </c>
      <c r="D59" s="193" t="s">
        <v>75</v>
      </c>
      <c r="E59" s="193">
        <v>343</v>
      </c>
      <c r="F59" s="194">
        <v>10920</v>
      </c>
      <c r="G59" s="194">
        <v>3745560</v>
      </c>
    </row>
    <row r="60" spans="2:7" ht="27.75" thickBot="1">
      <c r="B60" s="191" t="s">
        <v>167</v>
      </c>
      <c r="C60" s="192" t="s">
        <v>168</v>
      </c>
      <c r="D60" s="193" t="s">
        <v>75</v>
      </c>
      <c r="E60" s="196">
        <v>1113</v>
      </c>
      <c r="F60" s="194">
        <v>13453</v>
      </c>
      <c r="G60" s="194">
        <v>14973189</v>
      </c>
    </row>
    <row r="61" spans="2:7" ht="27.75" thickBot="1">
      <c r="B61" s="191" t="s">
        <v>169</v>
      </c>
      <c r="C61" s="192" t="s">
        <v>170</v>
      </c>
      <c r="D61" s="193" t="s">
        <v>75</v>
      </c>
      <c r="E61" s="193">
        <v>428</v>
      </c>
      <c r="F61" s="194">
        <v>16291</v>
      </c>
      <c r="G61" s="194">
        <v>6972548</v>
      </c>
    </row>
    <row r="62" spans="2:7" ht="36.75" thickBot="1">
      <c r="B62" s="191" t="s">
        <v>171</v>
      </c>
      <c r="C62" s="192" t="s">
        <v>172</v>
      </c>
      <c r="D62" s="193" t="s">
        <v>75</v>
      </c>
      <c r="E62" s="193">
        <v>39</v>
      </c>
      <c r="F62" s="194">
        <v>21369</v>
      </c>
      <c r="G62" s="194">
        <v>833391</v>
      </c>
    </row>
    <row r="63" spans="2:7" ht="36.75" thickBot="1">
      <c r="B63" s="191" t="s">
        <v>173</v>
      </c>
      <c r="C63" s="192" t="s">
        <v>174</v>
      </c>
      <c r="D63" s="193" t="s">
        <v>75</v>
      </c>
      <c r="E63" s="193">
        <v>52</v>
      </c>
      <c r="F63" s="194">
        <v>26840</v>
      </c>
      <c r="G63" s="194">
        <v>1395680</v>
      </c>
    </row>
    <row r="64" spans="2:7" ht="36.75" thickBot="1">
      <c r="B64" s="191" t="s">
        <v>175</v>
      </c>
      <c r="C64" s="192" t="s">
        <v>176</v>
      </c>
      <c r="D64" s="193" t="s">
        <v>75</v>
      </c>
      <c r="E64" s="193">
        <v>116</v>
      </c>
      <c r="F64" s="194">
        <v>32777</v>
      </c>
      <c r="G64" s="194">
        <v>3802132</v>
      </c>
    </row>
    <row r="65" spans="2:7" ht="36.75" thickBot="1">
      <c r="B65" s="191" t="s">
        <v>177</v>
      </c>
      <c r="C65" s="192" t="s">
        <v>178</v>
      </c>
      <c r="D65" s="193" t="s">
        <v>75</v>
      </c>
      <c r="E65" s="193">
        <v>48</v>
      </c>
      <c r="F65" s="194">
        <v>41200</v>
      </c>
      <c r="G65" s="194">
        <v>1977600</v>
      </c>
    </row>
    <row r="66" spans="2:7" ht="36.75" thickBot="1">
      <c r="B66" s="191" t="s">
        <v>179</v>
      </c>
      <c r="C66" s="192" t="s">
        <v>180</v>
      </c>
      <c r="D66" s="193" t="s">
        <v>76</v>
      </c>
      <c r="E66" s="193">
        <v>120</v>
      </c>
      <c r="F66" s="194">
        <v>30623</v>
      </c>
      <c r="G66" s="194">
        <v>3674760</v>
      </c>
    </row>
    <row r="67" spans="2:7" ht="36.75" thickBot="1">
      <c r="B67" s="191" t="s">
        <v>181</v>
      </c>
      <c r="C67" s="192" t="s">
        <v>182</v>
      </c>
      <c r="D67" s="193" t="s">
        <v>76</v>
      </c>
      <c r="E67" s="193">
        <v>40</v>
      </c>
      <c r="F67" s="194">
        <v>47379</v>
      </c>
      <c r="G67" s="194">
        <v>1895160</v>
      </c>
    </row>
    <row r="68" spans="2:7" ht="27.75" thickBot="1">
      <c r="B68" s="191" t="s">
        <v>183</v>
      </c>
      <c r="C68" s="192" t="s">
        <v>184</v>
      </c>
      <c r="D68" s="193" t="s">
        <v>75</v>
      </c>
      <c r="E68" s="193">
        <v>599</v>
      </c>
      <c r="F68" s="194">
        <v>18298</v>
      </c>
      <c r="G68" s="194">
        <v>10960502</v>
      </c>
    </row>
    <row r="69" spans="2:7" ht="27.75" thickBot="1">
      <c r="B69" s="191" t="s">
        <v>185</v>
      </c>
      <c r="C69" s="192" t="s">
        <v>186</v>
      </c>
      <c r="D69" s="193" t="s">
        <v>75</v>
      </c>
      <c r="E69" s="193">
        <v>86</v>
      </c>
      <c r="F69" s="194">
        <v>21199</v>
      </c>
      <c r="G69" s="194">
        <v>1823114</v>
      </c>
    </row>
    <row r="70" spans="2:7" ht="45.75" thickBot="1">
      <c r="B70" s="191" t="s">
        <v>187</v>
      </c>
      <c r="C70" s="192" t="s">
        <v>188</v>
      </c>
      <c r="D70" s="193" t="s">
        <v>76</v>
      </c>
      <c r="E70" s="193">
        <v>80</v>
      </c>
      <c r="F70" s="194">
        <v>77486</v>
      </c>
      <c r="G70" s="194">
        <v>6198880</v>
      </c>
    </row>
    <row r="71" spans="2:7" ht="27.75" thickBot="1">
      <c r="B71" s="191" t="s">
        <v>189</v>
      </c>
      <c r="C71" s="192" t="s">
        <v>190</v>
      </c>
      <c r="D71" s="193" t="s">
        <v>76</v>
      </c>
      <c r="E71" s="193">
        <v>40</v>
      </c>
      <c r="F71" s="194">
        <v>91539</v>
      </c>
      <c r="G71" s="194">
        <v>3661560</v>
      </c>
    </row>
    <row r="72" spans="2:7" ht="36.75" thickBot="1">
      <c r="B72" s="191" t="s">
        <v>191</v>
      </c>
      <c r="C72" s="192" t="s">
        <v>192</v>
      </c>
      <c r="D72" s="193" t="s">
        <v>76</v>
      </c>
      <c r="E72" s="193">
        <v>40</v>
      </c>
      <c r="F72" s="194">
        <v>23706</v>
      </c>
      <c r="G72" s="194">
        <v>948240</v>
      </c>
    </row>
    <row r="73" spans="2:7" ht="81.75" thickBot="1">
      <c r="B73" s="191" t="s">
        <v>193</v>
      </c>
      <c r="C73" s="192" t="s">
        <v>194</v>
      </c>
      <c r="D73" s="193" t="s">
        <v>76</v>
      </c>
      <c r="E73" s="193">
        <v>40</v>
      </c>
      <c r="F73" s="194">
        <v>365732</v>
      </c>
      <c r="G73" s="194">
        <v>14629280</v>
      </c>
    </row>
    <row r="74" spans="2:7" ht="45.75" thickBot="1">
      <c r="B74" s="191" t="s">
        <v>195</v>
      </c>
      <c r="C74" s="192" t="s">
        <v>196</v>
      </c>
      <c r="D74" s="193" t="s">
        <v>76</v>
      </c>
      <c r="E74" s="193">
        <v>40</v>
      </c>
      <c r="F74" s="194">
        <v>591951</v>
      </c>
      <c r="G74" s="194">
        <v>23678040</v>
      </c>
    </row>
    <row r="75" spans="2:7" ht="72.75" thickBot="1">
      <c r="B75" s="191" t="s">
        <v>197</v>
      </c>
      <c r="C75" s="192" t="s">
        <v>198</v>
      </c>
      <c r="D75" s="193" t="s">
        <v>76</v>
      </c>
      <c r="E75" s="193">
        <v>20</v>
      </c>
      <c r="F75" s="194">
        <v>287716</v>
      </c>
      <c r="G75" s="194">
        <v>5754320</v>
      </c>
    </row>
    <row r="76" spans="2:7" ht="15.75" thickBot="1">
      <c r="B76" s="187">
        <v>4.2</v>
      </c>
      <c r="C76" s="188" t="s">
        <v>200</v>
      </c>
      <c r="D76" s="193"/>
      <c r="E76" s="193"/>
      <c r="F76" s="193"/>
      <c r="G76" s="193"/>
    </row>
    <row r="77" spans="2:7" ht="63.75" thickBot="1">
      <c r="B77" s="191" t="s">
        <v>199</v>
      </c>
      <c r="C77" s="192" t="s">
        <v>202</v>
      </c>
      <c r="D77" s="193" t="s">
        <v>75</v>
      </c>
      <c r="E77" s="193">
        <v>900</v>
      </c>
      <c r="F77" s="194">
        <v>6430</v>
      </c>
      <c r="G77" s="194">
        <v>5787000</v>
      </c>
    </row>
    <row r="78" spans="2:7" ht="45.75" thickBot="1">
      <c r="B78" s="191" t="s">
        <v>201</v>
      </c>
      <c r="C78" s="192" t="s">
        <v>203</v>
      </c>
      <c r="D78" s="193" t="s">
        <v>75</v>
      </c>
      <c r="E78" s="193">
        <v>265</v>
      </c>
      <c r="F78" s="194">
        <v>23154</v>
      </c>
      <c r="G78" s="194">
        <v>6135810</v>
      </c>
    </row>
    <row r="79" spans="2:7" ht="36.75" thickBot="1">
      <c r="B79" s="191" t="s">
        <v>204</v>
      </c>
      <c r="C79" s="192" t="s">
        <v>205</v>
      </c>
      <c r="D79" s="193" t="s">
        <v>76</v>
      </c>
      <c r="E79" s="193">
        <v>80</v>
      </c>
      <c r="F79" s="194">
        <v>36444</v>
      </c>
      <c r="G79" s="194">
        <v>2915520</v>
      </c>
    </row>
    <row r="80" spans="2:7" ht="18.75" thickBot="1">
      <c r="B80" s="191" t="s">
        <v>207</v>
      </c>
      <c r="C80" s="192" t="s">
        <v>208</v>
      </c>
      <c r="D80" s="193" t="s">
        <v>76</v>
      </c>
      <c r="E80" s="193">
        <v>120</v>
      </c>
      <c r="F80" s="194">
        <v>7382</v>
      </c>
      <c r="G80" s="194">
        <v>885840</v>
      </c>
    </row>
    <row r="81" spans="2:7" ht="36.75" thickBot="1">
      <c r="B81" s="191" t="s">
        <v>206</v>
      </c>
      <c r="C81" s="192" t="s">
        <v>209</v>
      </c>
      <c r="D81" s="193" t="s">
        <v>76</v>
      </c>
      <c r="E81" s="193">
        <v>40</v>
      </c>
      <c r="F81" s="194">
        <v>70184</v>
      </c>
      <c r="G81" s="194">
        <v>2807360</v>
      </c>
    </row>
    <row r="82" spans="2:7" ht="36.75" thickBot="1">
      <c r="B82" s="191" t="s">
        <v>210</v>
      </c>
      <c r="C82" s="192" t="s">
        <v>211</v>
      </c>
      <c r="D82" s="193" t="s">
        <v>76</v>
      </c>
      <c r="E82" s="193">
        <v>40</v>
      </c>
      <c r="F82" s="194">
        <v>66799</v>
      </c>
      <c r="G82" s="194">
        <v>2671960</v>
      </c>
    </row>
    <row r="83" spans="2:7" ht="27.75" thickBot="1">
      <c r="B83" s="191" t="s">
        <v>213</v>
      </c>
      <c r="C83" s="192" t="s">
        <v>214</v>
      </c>
      <c r="D83" s="193" t="s">
        <v>75</v>
      </c>
      <c r="E83" s="193">
        <v>103</v>
      </c>
      <c r="F83" s="194">
        <v>19434</v>
      </c>
      <c r="G83" s="194">
        <v>2001702</v>
      </c>
    </row>
    <row r="84" spans="2:7" ht="27.75" thickBot="1">
      <c r="B84" s="191" t="s">
        <v>212</v>
      </c>
      <c r="C84" s="192" t="s">
        <v>215</v>
      </c>
      <c r="D84" s="193" t="s">
        <v>75</v>
      </c>
      <c r="E84" s="193">
        <v>120</v>
      </c>
      <c r="F84" s="194">
        <v>26637</v>
      </c>
      <c r="G84" s="194">
        <v>3196440</v>
      </c>
    </row>
    <row r="85" spans="2:7" ht="27.75" thickBot="1">
      <c r="B85" s="191" t="s">
        <v>216</v>
      </c>
      <c r="C85" s="192" t="s">
        <v>217</v>
      </c>
      <c r="D85" s="193" t="s">
        <v>75</v>
      </c>
      <c r="E85" s="193">
        <v>69</v>
      </c>
      <c r="F85" s="194">
        <v>35817</v>
      </c>
      <c r="G85" s="194">
        <v>2471373</v>
      </c>
    </row>
    <row r="86" spans="2:7" ht="45.75" thickBot="1">
      <c r="B86" s="191" t="s">
        <v>218</v>
      </c>
      <c r="C86" s="192" t="s">
        <v>219</v>
      </c>
      <c r="D86" s="193" t="s">
        <v>75</v>
      </c>
      <c r="E86" s="193">
        <v>18</v>
      </c>
      <c r="F86" s="194">
        <v>25628</v>
      </c>
      <c r="G86" s="194">
        <v>461304</v>
      </c>
    </row>
    <row r="87" spans="2:7" ht="45.75" thickBot="1">
      <c r="B87" s="191" t="s">
        <v>220</v>
      </c>
      <c r="C87" s="192" t="s">
        <v>221</v>
      </c>
      <c r="D87" s="193" t="s">
        <v>75</v>
      </c>
      <c r="E87" s="193">
        <v>30</v>
      </c>
      <c r="F87" s="194">
        <v>32062</v>
      </c>
      <c r="G87" s="194">
        <v>961860</v>
      </c>
    </row>
    <row r="88" spans="2:7" ht="45.75" thickBot="1">
      <c r="B88" s="191" t="s">
        <v>222</v>
      </c>
      <c r="C88" s="192" t="s">
        <v>223</v>
      </c>
      <c r="D88" s="193" t="s">
        <v>75</v>
      </c>
      <c r="E88" s="193">
        <v>105</v>
      </c>
      <c r="F88" s="194">
        <v>42673</v>
      </c>
      <c r="G88" s="194">
        <v>4480665</v>
      </c>
    </row>
    <row r="89" spans="2:7" ht="27.75" thickBot="1">
      <c r="B89" s="191" t="s">
        <v>224</v>
      </c>
      <c r="C89" s="192" t="s">
        <v>225</v>
      </c>
      <c r="D89" s="193" t="s">
        <v>75</v>
      </c>
      <c r="E89" s="193">
        <v>95</v>
      </c>
      <c r="F89" s="194">
        <v>55338</v>
      </c>
      <c r="G89" s="194">
        <v>5257110</v>
      </c>
    </row>
    <row r="90" spans="2:7" ht="36.75" thickBot="1">
      <c r="B90" s="191" t="s">
        <v>226</v>
      </c>
      <c r="C90" s="192" t="s">
        <v>227</v>
      </c>
      <c r="D90" s="193" t="s">
        <v>75</v>
      </c>
      <c r="E90" s="193">
        <v>137</v>
      </c>
      <c r="F90" s="194">
        <v>21119</v>
      </c>
      <c r="G90" s="194">
        <v>2893303</v>
      </c>
    </row>
    <row r="91" spans="2:7" ht="36.75" thickBot="1">
      <c r="B91" s="191" t="s">
        <v>228</v>
      </c>
      <c r="C91" s="192" t="s">
        <v>229</v>
      </c>
      <c r="D91" s="193" t="s">
        <v>75</v>
      </c>
      <c r="E91" s="193">
        <v>128</v>
      </c>
      <c r="F91" s="194">
        <v>23350</v>
      </c>
      <c r="G91" s="194">
        <v>2988800</v>
      </c>
    </row>
    <row r="92" spans="2:7" ht="36.75" thickBot="1">
      <c r="B92" s="191" t="s">
        <v>230</v>
      </c>
      <c r="C92" s="192" t="s">
        <v>231</v>
      </c>
      <c r="D92" s="193" t="s">
        <v>75</v>
      </c>
      <c r="E92" s="193">
        <v>118</v>
      </c>
      <c r="F92" s="194">
        <v>42529</v>
      </c>
      <c r="G92" s="194">
        <v>5018422</v>
      </c>
    </row>
    <row r="93" spans="2:7" ht="36.75" thickBot="1">
      <c r="B93" s="191" t="s">
        <v>232</v>
      </c>
      <c r="C93" s="192" t="s">
        <v>233</v>
      </c>
      <c r="D93" s="193" t="s">
        <v>75</v>
      </c>
      <c r="E93" s="193">
        <v>20</v>
      </c>
      <c r="F93" s="194">
        <v>62826</v>
      </c>
      <c r="G93" s="194">
        <v>1256520</v>
      </c>
    </row>
    <row r="94" spans="2:7" ht="36.75" thickBot="1">
      <c r="B94" s="191" t="s">
        <v>234</v>
      </c>
      <c r="C94" s="192" t="s">
        <v>235</v>
      </c>
      <c r="D94" s="193" t="s">
        <v>76</v>
      </c>
      <c r="E94" s="193">
        <v>36</v>
      </c>
      <c r="F94" s="194">
        <v>56456</v>
      </c>
      <c r="G94" s="194">
        <v>2032416</v>
      </c>
    </row>
    <row r="95" spans="2:7" ht="15.75" thickBot="1">
      <c r="B95" s="187">
        <v>4.3</v>
      </c>
      <c r="C95" s="188" t="s">
        <v>237</v>
      </c>
      <c r="D95" s="193"/>
      <c r="E95" s="193"/>
      <c r="F95" s="193"/>
      <c r="G95" s="193"/>
    </row>
    <row r="96" spans="2:7" ht="45.75" thickBot="1">
      <c r="B96" s="191" t="s">
        <v>236</v>
      </c>
      <c r="C96" s="192" t="s">
        <v>239</v>
      </c>
      <c r="D96" s="193" t="s">
        <v>76</v>
      </c>
      <c r="E96" s="193">
        <v>8</v>
      </c>
      <c r="F96" s="194">
        <v>72514</v>
      </c>
      <c r="G96" s="194">
        <v>580112</v>
      </c>
    </row>
    <row r="97" spans="2:7" ht="45.75" thickBot="1">
      <c r="B97" s="191" t="s">
        <v>238</v>
      </c>
      <c r="C97" s="192" t="s">
        <v>203</v>
      </c>
      <c r="D97" s="193" t="s">
        <v>75</v>
      </c>
      <c r="E97" s="193">
        <v>20</v>
      </c>
      <c r="F97" s="194">
        <v>23154</v>
      </c>
      <c r="G97" s="194">
        <v>463080</v>
      </c>
    </row>
    <row r="98" spans="2:7" ht="54.75" thickBot="1">
      <c r="B98" s="191" t="s">
        <v>240</v>
      </c>
      <c r="C98" s="192" t="s">
        <v>241</v>
      </c>
      <c r="D98" s="193" t="s">
        <v>75</v>
      </c>
      <c r="E98" s="193">
        <v>112</v>
      </c>
      <c r="F98" s="194">
        <v>63441</v>
      </c>
      <c r="G98" s="194">
        <v>7105392</v>
      </c>
    </row>
    <row r="99" spans="2:7" ht="27.75" thickBot="1">
      <c r="B99" s="191" t="s">
        <v>243</v>
      </c>
      <c r="C99" s="192" t="s">
        <v>244</v>
      </c>
      <c r="D99" s="193" t="s">
        <v>75</v>
      </c>
      <c r="E99" s="193">
        <v>20</v>
      </c>
      <c r="F99" s="194">
        <v>33026</v>
      </c>
      <c r="G99" s="194">
        <v>660520</v>
      </c>
    </row>
    <row r="100" spans="2:7" ht="45.75" thickBot="1">
      <c r="B100" s="191" t="s">
        <v>242</v>
      </c>
      <c r="C100" s="192" t="s">
        <v>245</v>
      </c>
      <c r="D100" s="193" t="s">
        <v>75</v>
      </c>
      <c r="E100" s="193">
        <v>32</v>
      </c>
      <c r="F100" s="194">
        <v>42673</v>
      </c>
      <c r="G100" s="194">
        <v>1365536</v>
      </c>
    </row>
    <row r="101" spans="2:7" ht="18.75" thickBot="1">
      <c r="B101" s="191" t="s">
        <v>246</v>
      </c>
      <c r="C101" s="192" t="s">
        <v>247</v>
      </c>
      <c r="D101" s="193" t="s">
        <v>76</v>
      </c>
      <c r="E101" s="193">
        <v>8</v>
      </c>
      <c r="F101" s="194">
        <v>31655</v>
      </c>
      <c r="G101" s="194">
        <v>253240</v>
      </c>
    </row>
    <row r="102" spans="2:7" ht="15.75" thickBot="1">
      <c r="B102" s="187">
        <v>4.4000000000000004</v>
      </c>
      <c r="C102" s="188" t="s">
        <v>249</v>
      </c>
      <c r="D102" s="193"/>
      <c r="E102" s="193"/>
      <c r="F102" s="193"/>
      <c r="G102" s="193"/>
    </row>
    <row r="103" spans="2:7" ht="45.75" thickBot="1">
      <c r="B103" s="191" t="s">
        <v>248</v>
      </c>
      <c r="C103" s="192" t="s">
        <v>251</v>
      </c>
      <c r="D103" s="193" t="s">
        <v>75</v>
      </c>
      <c r="E103" s="193">
        <v>264</v>
      </c>
      <c r="F103" s="194">
        <v>2992</v>
      </c>
      <c r="G103" s="194">
        <v>789888</v>
      </c>
    </row>
    <row r="104" spans="2:7" ht="45.75" thickBot="1">
      <c r="B104" s="191" t="s">
        <v>250</v>
      </c>
      <c r="C104" s="192" t="s">
        <v>253</v>
      </c>
      <c r="D104" s="193" t="s">
        <v>76</v>
      </c>
      <c r="E104" s="193">
        <v>80</v>
      </c>
      <c r="F104" s="194">
        <v>31481</v>
      </c>
      <c r="G104" s="194">
        <v>2518480</v>
      </c>
    </row>
    <row r="105" spans="2:7" ht="108.75" thickBot="1">
      <c r="B105" s="191" t="s">
        <v>255</v>
      </c>
      <c r="C105" s="192" t="s">
        <v>256</v>
      </c>
      <c r="D105" s="193" t="s">
        <v>75</v>
      </c>
      <c r="E105" s="193">
        <v>130</v>
      </c>
      <c r="F105" s="194">
        <v>25495</v>
      </c>
      <c r="G105" s="194">
        <v>3314350</v>
      </c>
    </row>
    <row r="106" spans="2:7" ht="36.75" thickBot="1">
      <c r="B106" s="191" t="s">
        <v>252</v>
      </c>
      <c r="C106" s="192" t="s">
        <v>257</v>
      </c>
      <c r="D106" s="193" t="s">
        <v>75</v>
      </c>
      <c r="E106" s="193">
        <v>769</v>
      </c>
      <c r="F106" s="194">
        <v>13846</v>
      </c>
      <c r="G106" s="194">
        <v>10647574</v>
      </c>
    </row>
    <row r="107" spans="2:7" ht="45.75" thickBot="1">
      <c r="B107" s="191" t="s">
        <v>254</v>
      </c>
      <c r="C107" s="192" t="s">
        <v>258</v>
      </c>
      <c r="D107" s="193" t="s">
        <v>76</v>
      </c>
      <c r="E107" s="193">
        <v>80</v>
      </c>
      <c r="F107" s="194">
        <v>41128</v>
      </c>
      <c r="G107" s="194">
        <v>3290240</v>
      </c>
    </row>
    <row r="108" spans="2:7" ht="18.75" thickBot="1">
      <c r="B108" s="191" t="s">
        <v>259</v>
      </c>
      <c r="C108" s="192" t="s">
        <v>260</v>
      </c>
      <c r="D108" s="193" t="s">
        <v>76</v>
      </c>
      <c r="E108" s="193">
        <v>48</v>
      </c>
      <c r="F108" s="194">
        <v>3391</v>
      </c>
      <c r="G108" s="194">
        <v>162768</v>
      </c>
    </row>
    <row r="109" spans="2:7" ht="18.75" thickBot="1">
      <c r="B109" s="191" t="s">
        <v>262</v>
      </c>
      <c r="C109" s="192" t="s">
        <v>263</v>
      </c>
      <c r="D109" s="193" t="s">
        <v>75</v>
      </c>
      <c r="E109" s="193">
        <v>130</v>
      </c>
      <c r="F109" s="194">
        <v>2118</v>
      </c>
      <c r="G109" s="194">
        <v>275340</v>
      </c>
    </row>
    <row r="110" spans="2:7" ht="27.75" thickBot="1">
      <c r="B110" s="191" t="s">
        <v>264</v>
      </c>
      <c r="C110" s="192" t="s">
        <v>265</v>
      </c>
      <c r="D110" s="193" t="s">
        <v>75</v>
      </c>
      <c r="E110" s="193">
        <v>130</v>
      </c>
      <c r="F110" s="194">
        <v>2530</v>
      </c>
      <c r="G110" s="194">
        <v>328900</v>
      </c>
    </row>
    <row r="111" spans="2:7" ht="27.75" thickBot="1">
      <c r="B111" s="191" t="s">
        <v>266</v>
      </c>
      <c r="C111" s="192" t="s">
        <v>267</v>
      </c>
      <c r="D111" s="193" t="s">
        <v>76</v>
      </c>
      <c r="E111" s="193">
        <v>120</v>
      </c>
      <c r="F111" s="194">
        <v>4826</v>
      </c>
      <c r="G111" s="194">
        <v>579120</v>
      </c>
    </row>
    <row r="112" spans="2:7" ht="54.75" thickBot="1">
      <c r="B112" s="191" t="s">
        <v>268</v>
      </c>
      <c r="C112" s="192" t="s">
        <v>269</v>
      </c>
      <c r="D112" s="193" t="s">
        <v>76</v>
      </c>
      <c r="E112" s="193">
        <v>80</v>
      </c>
      <c r="F112" s="194">
        <v>49587</v>
      </c>
      <c r="G112" s="194">
        <v>3966960</v>
      </c>
    </row>
    <row r="113" spans="2:7" ht="72.75" thickBot="1">
      <c r="B113" s="191" t="s">
        <v>261</v>
      </c>
      <c r="C113" s="192" t="s">
        <v>270</v>
      </c>
      <c r="D113" s="193" t="s">
        <v>76</v>
      </c>
      <c r="E113" s="193">
        <v>8</v>
      </c>
      <c r="F113" s="194">
        <v>280423</v>
      </c>
      <c r="G113" s="194">
        <v>2243384</v>
      </c>
    </row>
    <row r="114" spans="2:7" ht="15.75" thickBot="1">
      <c r="B114" s="187"/>
      <c r="C114" s="201" t="s">
        <v>271</v>
      </c>
      <c r="D114" s="202"/>
      <c r="E114" s="193"/>
      <c r="F114" s="201"/>
      <c r="G114" s="203">
        <v>216736065</v>
      </c>
    </row>
    <row r="115" spans="2:7" ht="15.75" thickBot="1">
      <c r="B115" s="187">
        <v>5</v>
      </c>
      <c r="C115" s="188" t="s">
        <v>272</v>
      </c>
      <c r="D115" s="193"/>
      <c r="E115" s="193"/>
      <c r="F115" s="193"/>
      <c r="G115" s="193"/>
    </row>
    <row r="116" spans="2:7" ht="15.75" thickBot="1">
      <c r="B116" s="187">
        <v>5.0999999999999996</v>
      </c>
      <c r="C116" s="188" t="s">
        <v>274</v>
      </c>
      <c r="D116" s="193"/>
      <c r="E116" s="193"/>
      <c r="F116" s="193"/>
      <c r="G116" s="193"/>
    </row>
    <row r="117" spans="2:7" ht="36.75" thickBot="1">
      <c r="B117" s="191" t="s">
        <v>273</v>
      </c>
      <c r="C117" s="192" t="s">
        <v>276</v>
      </c>
      <c r="D117" s="193" t="s">
        <v>76</v>
      </c>
      <c r="E117" s="196">
        <v>1048</v>
      </c>
      <c r="F117" s="194">
        <v>2279</v>
      </c>
      <c r="G117" s="194">
        <v>2388392</v>
      </c>
    </row>
    <row r="118" spans="2:7" ht="36.75" thickBot="1">
      <c r="B118" s="191" t="s">
        <v>275</v>
      </c>
      <c r="C118" s="192" t="s">
        <v>277</v>
      </c>
      <c r="D118" s="193" t="s">
        <v>76</v>
      </c>
      <c r="E118" s="193">
        <v>63</v>
      </c>
      <c r="F118" s="194">
        <v>11311</v>
      </c>
      <c r="G118" s="194">
        <v>712593</v>
      </c>
    </row>
    <row r="119" spans="2:7" ht="36.75" thickBot="1">
      <c r="B119" s="191" t="s">
        <v>278</v>
      </c>
      <c r="C119" s="192" t="s">
        <v>279</v>
      </c>
      <c r="D119" s="193" t="s">
        <v>76</v>
      </c>
      <c r="E119" s="193">
        <v>8</v>
      </c>
      <c r="F119" s="194">
        <v>79800</v>
      </c>
      <c r="G119" s="194">
        <v>638400</v>
      </c>
    </row>
    <row r="120" spans="2:7" ht="36.75" thickBot="1">
      <c r="B120" s="191" t="s">
        <v>280</v>
      </c>
      <c r="C120" s="192" t="s">
        <v>281</v>
      </c>
      <c r="D120" s="193" t="s">
        <v>76</v>
      </c>
      <c r="E120" s="193">
        <v>42</v>
      </c>
      <c r="F120" s="194">
        <v>20990</v>
      </c>
      <c r="G120" s="194">
        <v>881580</v>
      </c>
    </row>
    <row r="121" spans="2:7" ht="54.75" thickBot="1">
      <c r="B121" s="191" t="s">
        <v>165</v>
      </c>
      <c r="C121" s="192" t="s">
        <v>282</v>
      </c>
      <c r="D121" s="193" t="s">
        <v>76</v>
      </c>
      <c r="E121" s="193">
        <v>480</v>
      </c>
      <c r="F121" s="194">
        <v>57992</v>
      </c>
      <c r="G121" s="194">
        <v>27836160</v>
      </c>
    </row>
    <row r="122" spans="2:7" ht="63.75" thickBot="1">
      <c r="B122" s="191" t="s">
        <v>283</v>
      </c>
      <c r="C122" s="192" t="s">
        <v>284</v>
      </c>
      <c r="D122" s="193" t="s">
        <v>76</v>
      </c>
      <c r="E122" s="193">
        <v>480</v>
      </c>
      <c r="F122" s="194">
        <v>59985</v>
      </c>
      <c r="G122" s="194">
        <v>28792800</v>
      </c>
    </row>
    <row r="123" spans="2:7" ht="54.75" thickBot="1">
      <c r="B123" s="191" t="s">
        <v>285</v>
      </c>
      <c r="C123" s="192" t="s">
        <v>286</v>
      </c>
      <c r="D123" s="193" t="s">
        <v>76</v>
      </c>
      <c r="E123" s="193">
        <v>120</v>
      </c>
      <c r="F123" s="194">
        <v>87850</v>
      </c>
      <c r="G123" s="194">
        <v>10542000</v>
      </c>
    </row>
    <row r="124" spans="2:7" ht="54.75" thickBot="1">
      <c r="B124" s="191" t="s">
        <v>287</v>
      </c>
      <c r="C124" s="192" t="s">
        <v>288</v>
      </c>
      <c r="D124" s="193" t="s">
        <v>76</v>
      </c>
      <c r="E124" s="193">
        <v>880</v>
      </c>
      <c r="F124" s="194">
        <v>47727</v>
      </c>
      <c r="G124" s="194">
        <v>41999760</v>
      </c>
    </row>
    <row r="125" spans="2:7" ht="54.75" thickBot="1">
      <c r="B125" s="191" t="s">
        <v>289</v>
      </c>
      <c r="C125" s="192" t="s">
        <v>290</v>
      </c>
      <c r="D125" s="193" t="s">
        <v>76</v>
      </c>
      <c r="E125" s="193">
        <v>40</v>
      </c>
      <c r="F125" s="194">
        <v>109415</v>
      </c>
      <c r="G125" s="194">
        <v>4376600</v>
      </c>
    </row>
    <row r="126" spans="2:7" ht="54.75" thickBot="1">
      <c r="B126" s="191" t="s">
        <v>291</v>
      </c>
      <c r="C126" s="192" t="s">
        <v>292</v>
      </c>
      <c r="D126" s="193" t="s">
        <v>76</v>
      </c>
      <c r="E126" s="193">
        <v>68</v>
      </c>
      <c r="F126" s="194">
        <v>105833</v>
      </c>
      <c r="G126" s="194">
        <v>7196644</v>
      </c>
    </row>
    <row r="127" spans="2:7" ht="63.75" thickBot="1">
      <c r="B127" s="191" t="s">
        <v>293</v>
      </c>
      <c r="C127" s="192" t="s">
        <v>294</v>
      </c>
      <c r="D127" s="193" t="s">
        <v>76</v>
      </c>
      <c r="E127" s="193">
        <v>20</v>
      </c>
      <c r="F127" s="194">
        <v>76418</v>
      </c>
      <c r="G127" s="194">
        <v>1528360</v>
      </c>
    </row>
    <row r="128" spans="2:7" ht="15.75" thickBot="1">
      <c r="B128" s="187">
        <v>5.2</v>
      </c>
      <c r="C128" s="188" t="s">
        <v>296</v>
      </c>
      <c r="D128" s="193"/>
      <c r="E128" s="193"/>
      <c r="F128" s="193"/>
      <c r="G128" s="193"/>
    </row>
    <row r="129" spans="2:7" ht="54.75" thickBot="1">
      <c r="B129" s="191" t="s">
        <v>295</v>
      </c>
      <c r="C129" s="192" t="s">
        <v>297</v>
      </c>
      <c r="D129" s="193" t="s">
        <v>75</v>
      </c>
      <c r="E129" s="196">
        <v>3979</v>
      </c>
      <c r="F129" s="194">
        <v>4345</v>
      </c>
      <c r="G129" s="194">
        <v>17288755</v>
      </c>
    </row>
    <row r="130" spans="2:7" ht="45.75" thickBot="1">
      <c r="B130" s="191" t="s">
        <v>298</v>
      </c>
      <c r="C130" s="192" t="s">
        <v>299</v>
      </c>
      <c r="D130" s="193" t="s">
        <v>75</v>
      </c>
      <c r="E130" s="196">
        <v>3263</v>
      </c>
      <c r="F130" s="194">
        <v>2651</v>
      </c>
      <c r="G130" s="194">
        <v>8650213</v>
      </c>
    </row>
    <row r="131" spans="2:7" ht="27.75" thickBot="1">
      <c r="B131" s="191" t="s">
        <v>300</v>
      </c>
      <c r="C131" s="192" t="s">
        <v>301</v>
      </c>
      <c r="D131" s="193" t="s">
        <v>75</v>
      </c>
      <c r="E131" s="193">
        <v>227</v>
      </c>
      <c r="F131" s="194">
        <v>17908</v>
      </c>
      <c r="G131" s="194">
        <v>4065116</v>
      </c>
    </row>
    <row r="132" spans="2:7" ht="27.75" thickBot="1">
      <c r="B132" s="191" t="s">
        <v>302</v>
      </c>
      <c r="C132" s="192" t="s">
        <v>303</v>
      </c>
      <c r="D132" s="193" t="s">
        <v>75</v>
      </c>
      <c r="E132" s="193">
        <v>100</v>
      </c>
      <c r="F132" s="194">
        <v>28575</v>
      </c>
      <c r="G132" s="194">
        <v>2857500</v>
      </c>
    </row>
    <row r="133" spans="2:7" ht="54.75" thickBot="1">
      <c r="B133" s="191" t="s">
        <v>304</v>
      </c>
      <c r="C133" s="192" t="s">
        <v>305</v>
      </c>
      <c r="D133" s="193" t="s">
        <v>76</v>
      </c>
      <c r="E133" s="193">
        <v>4</v>
      </c>
      <c r="F133" s="194">
        <v>349714</v>
      </c>
      <c r="G133" s="194">
        <v>1398856</v>
      </c>
    </row>
    <row r="134" spans="2:7" ht="54.75" thickBot="1">
      <c r="B134" s="191" t="s">
        <v>306</v>
      </c>
      <c r="C134" s="192" t="s">
        <v>307</v>
      </c>
      <c r="D134" s="193" t="s">
        <v>76</v>
      </c>
      <c r="E134" s="193">
        <v>8</v>
      </c>
      <c r="F134" s="194">
        <v>300212</v>
      </c>
      <c r="G134" s="194">
        <v>2401696</v>
      </c>
    </row>
    <row r="135" spans="2:7" ht="15.75" thickBot="1">
      <c r="B135" s="187">
        <v>5.3</v>
      </c>
      <c r="C135" s="188" t="s">
        <v>309</v>
      </c>
      <c r="D135" s="193"/>
      <c r="E135" s="193"/>
      <c r="F135" s="193"/>
      <c r="G135" s="193"/>
    </row>
    <row r="136" spans="2:7" ht="54.75" thickBot="1">
      <c r="B136" s="191" t="s">
        <v>308</v>
      </c>
      <c r="C136" s="192" t="s">
        <v>310</v>
      </c>
      <c r="D136" s="193" t="s">
        <v>76</v>
      </c>
      <c r="E136" s="193">
        <v>40</v>
      </c>
      <c r="F136" s="194">
        <v>483281</v>
      </c>
      <c r="G136" s="194">
        <v>19331240</v>
      </c>
    </row>
    <row r="137" spans="2:7" ht="54.75" thickBot="1">
      <c r="B137" s="191" t="s">
        <v>311</v>
      </c>
      <c r="C137" s="192" t="s">
        <v>312</v>
      </c>
      <c r="D137" s="193" t="s">
        <v>76</v>
      </c>
      <c r="E137" s="193">
        <v>2</v>
      </c>
      <c r="F137" s="194">
        <v>129065</v>
      </c>
      <c r="G137" s="194">
        <v>258130</v>
      </c>
    </row>
    <row r="138" spans="2:7" ht="81.75" thickBot="1">
      <c r="B138" s="191" t="s">
        <v>313</v>
      </c>
      <c r="C138" s="192" t="s">
        <v>314</v>
      </c>
      <c r="D138" s="193" t="s">
        <v>76</v>
      </c>
      <c r="E138" s="193">
        <v>8</v>
      </c>
      <c r="F138" s="194">
        <v>1174587</v>
      </c>
      <c r="G138" s="194">
        <v>9396696</v>
      </c>
    </row>
    <row r="139" spans="2:7" ht="45.75" thickBot="1">
      <c r="B139" s="191" t="s">
        <v>315</v>
      </c>
      <c r="C139" s="192" t="s">
        <v>316</v>
      </c>
      <c r="D139" s="193" t="s">
        <v>76</v>
      </c>
      <c r="E139" s="193">
        <v>2</v>
      </c>
      <c r="F139" s="194">
        <v>124844</v>
      </c>
      <c r="G139" s="194">
        <v>249688</v>
      </c>
    </row>
    <row r="140" spans="2:7" ht="45.75" thickBot="1">
      <c r="B140" s="191" t="s">
        <v>317</v>
      </c>
      <c r="C140" s="192" t="s">
        <v>318</v>
      </c>
      <c r="D140" s="193" t="s">
        <v>76</v>
      </c>
      <c r="E140" s="193">
        <v>60</v>
      </c>
      <c r="F140" s="194">
        <v>297960</v>
      </c>
      <c r="G140" s="194">
        <v>17877600</v>
      </c>
    </row>
    <row r="141" spans="2:7" ht="45.75" thickBot="1">
      <c r="B141" s="191" t="s">
        <v>319</v>
      </c>
      <c r="C141" s="192" t="s">
        <v>320</v>
      </c>
      <c r="D141" s="193" t="s">
        <v>76</v>
      </c>
      <c r="E141" s="193">
        <v>3</v>
      </c>
      <c r="F141" s="194">
        <v>122460</v>
      </c>
      <c r="G141" s="194">
        <v>367380</v>
      </c>
    </row>
    <row r="142" spans="2:7" ht="15.75" thickBot="1">
      <c r="B142" s="187">
        <v>5.4</v>
      </c>
      <c r="C142" s="188" t="s">
        <v>322</v>
      </c>
      <c r="D142" s="193"/>
      <c r="E142" s="193"/>
      <c r="F142" s="193"/>
      <c r="G142" s="193"/>
    </row>
    <row r="143" spans="2:7" ht="45.75" thickBot="1">
      <c r="B143" s="191" t="s">
        <v>321</v>
      </c>
      <c r="C143" s="192" t="s">
        <v>323</v>
      </c>
      <c r="D143" s="193" t="s">
        <v>75</v>
      </c>
      <c r="E143" s="193">
        <v>655</v>
      </c>
      <c r="F143" s="194">
        <v>42031</v>
      </c>
      <c r="G143" s="194">
        <v>27530305</v>
      </c>
    </row>
    <row r="144" spans="2:7" ht="45.75" thickBot="1">
      <c r="B144" s="191" t="s">
        <v>324</v>
      </c>
      <c r="C144" s="192" t="s">
        <v>325</v>
      </c>
      <c r="D144" s="193" t="s">
        <v>75</v>
      </c>
      <c r="E144" s="193">
        <v>99</v>
      </c>
      <c r="F144" s="194">
        <v>36090</v>
      </c>
      <c r="G144" s="194">
        <v>3572910</v>
      </c>
    </row>
    <row r="145" spans="2:7" ht="45.75" thickBot="1">
      <c r="B145" s="191" t="s">
        <v>326</v>
      </c>
      <c r="C145" s="192" t="s">
        <v>327</v>
      </c>
      <c r="D145" s="193" t="s">
        <v>328</v>
      </c>
      <c r="E145" s="193">
        <v>103</v>
      </c>
      <c r="F145" s="194">
        <v>99954</v>
      </c>
      <c r="G145" s="194">
        <v>10295262</v>
      </c>
    </row>
    <row r="146" spans="2:7" ht="15.75" thickBot="1">
      <c r="B146" s="187">
        <v>5.5</v>
      </c>
      <c r="C146" s="188" t="s">
        <v>330</v>
      </c>
      <c r="D146" s="193"/>
      <c r="E146" s="193"/>
      <c r="F146" s="193"/>
      <c r="G146" s="193"/>
    </row>
    <row r="147" spans="2:7" ht="54.75" thickBot="1">
      <c r="B147" s="191" t="s">
        <v>329</v>
      </c>
      <c r="C147" s="192" t="s">
        <v>331</v>
      </c>
      <c r="D147" s="193" t="s">
        <v>76</v>
      </c>
      <c r="E147" s="193">
        <v>8</v>
      </c>
      <c r="F147" s="194">
        <v>203863</v>
      </c>
      <c r="G147" s="194">
        <v>1630904</v>
      </c>
    </row>
    <row r="148" spans="2:7" ht="15.75" thickBot="1">
      <c r="B148" s="187">
        <v>5.6</v>
      </c>
      <c r="C148" s="188" t="s">
        <v>333</v>
      </c>
      <c r="D148" s="193"/>
      <c r="E148" s="193"/>
      <c r="F148" s="193"/>
      <c r="G148" s="193"/>
    </row>
    <row r="149" spans="2:7" ht="36.75" thickBot="1">
      <c r="B149" s="191" t="s">
        <v>332</v>
      </c>
      <c r="C149" s="192" t="s">
        <v>335</v>
      </c>
      <c r="D149" s="193" t="s">
        <v>76</v>
      </c>
      <c r="E149" s="193">
        <v>80</v>
      </c>
      <c r="F149" s="194">
        <v>47764</v>
      </c>
      <c r="G149" s="194">
        <v>3821120</v>
      </c>
    </row>
    <row r="150" spans="2:7" ht="36.75" thickBot="1">
      <c r="B150" s="191" t="s">
        <v>334</v>
      </c>
      <c r="C150" s="192" t="s">
        <v>336</v>
      </c>
      <c r="D150" s="193" t="s">
        <v>76</v>
      </c>
      <c r="E150" s="193">
        <v>240</v>
      </c>
      <c r="F150" s="194">
        <v>43276</v>
      </c>
      <c r="G150" s="194">
        <v>10386240</v>
      </c>
    </row>
    <row r="151" spans="2:7" ht="54.75" thickBot="1">
      <c r="B151" s="191" t="s">
        <v>338</v>
      </c>
      <c r="C151" s="192" t="s">
        <v>339</v>
      </c>
      <c r="D151" s="193" t="s">
        <v>76</v>
      </c>
      <c r="E151" s="193">
        <v>40</v>
      </c>
      <c r="F151" s="194">
        <v>88467</v>
      </c>
      <c r="G151" s="194">
        <v>3538680</v>
      </c>
    </row>
    <row r="152" spans="2:7" ht="45.75" thickBot="1">
      <c r="B152" s="191" t="s">
        <v>337</v>
      </c>
      <c r="C152" s="192" t="s">
        <v>340</v>
      </c>
      <c r="D152" s="193" t="s">
        <v>76</v>
      </c>
      <c r="E152" s="193">
        <v>80</v>
      </c>
      <c r="F152" s="194">
        <v>109112</v>
      </c>
      <c r="G152" s="194">
        <v>8728960</v>
      </c>
    </row>
    <row r="153" spans="2:7" ht="81.75" thickBot="1">
      <c r="B153" s="191" t="s">
        <v>341</v>
      </c>
      <c r="C153" s="192" t="s">
        <v>342</v>
      </c>
      <c r="D153" s="193" t="s">
        <v>76</v>
      </c>
      <c r="E153" s="193">
        <v>8</v>
      </c>
      <c r="F153" s="194">
        <v>250457</v>
      </c>
      <c r="G153" s="194">
        <v>2003656</v>
      </c>
    </row>
    <row r="154" spans="2:7" ht="45.75" thickBot="1">
      <c r="B154" s="191" t="s">
        <v>343</v>
      </c>
      <c r="C154" s="192" t="s">
        <v>344</v>
      </c>
      <c r="D154" s="193" t="s">
        <v>76</v>
      </c>
      <c r="E154" s="193">
        <v>8</v>
      </c>
      <c r="F154" s="194">
        <v>594161</v>
      </c>
      <c r="G154" s="194">
        <v>4753288</v>
      </c>
    </row>
    <row r="155" spans="2:7" ht="15.75" thickBot="1">
      <c r="B155" s="187">
        <v>5.7</v>
      </c>
      <c r="C155" s="188" t="s">
        <v>345</v>
      </c>
      <c r="D155" s="193"/>
      <c r="E155" s="193"/>
      <c r="F155" s="193"/>
      <c r="G155" s="193"/>
    </row>
    <row r="156" spans="2:7" ht="72.75" thickBot="1">
      <c r="B156" s="191" t="s">
        <v>346</v>
      </c>
      <c r="C156" s="192" t="s">
        <v>347</v>
      </c>
      <c r="D156" s="193" t="s">
        <v>76</v>
      </c>
      <c r="E156" s="193">
        <v>8</v>
      </c>
      <c r="F156" s="194">
        <v>469247</v>
      </c>
      <c r="G156" s="194">
        <v>3753976</v>
      </c>
    </row>
    <row r="157" spans="2:7" ht="54.75" thickBot="1">
      <c r="B157" s="191" t="s">
        <v>348</v>
      </c>
      <c r="C157" s="192" t="s">
        <v>349</v>
      </c>
      <c r="D157" s="193" t="s">
        <v>76</v>
      </c>
      <c r="E157" s="193">
        <v>9</v>
      </c>
      <c r="F157" s="194">
        <v>81033</v>
      </c>
      <c r="G157" s="194">
        <v>729297</v>
      </c>
    </row>
    <row r="158" spans="2:7" ht="63.75" thickBot="1">
      <c r="B158" s="191" t="s">
        <v>350</v>
      </c>
      <c r="C158" s="192" t="s">
        <v>351</v>
      </c>
      <c r="D158" s="193" t="s">
        <v>75</v>
      </c>
      <c r="E158" s="193">
        <v>75</v>
      </c>
      <c r="F158" s="194">
        <v>9538</v>
      </c>
      <c r="G158" s="194">
        <v>715350</v>
      </c>
    </row>
    <row r="159" spans="2:7" ht="15.75" thickBot="1">
      <c r="B159" s="187"/>
      <c r="C159" s="188" t="s">
        <v>352</v>
      </c>
      <c r="D159" s="189"/>
      <c r="E159" s="193"/>
      <c r="F159" s="204"/>
      <c r="G159" s="203">
        <v>292496107</v>
      </c>
    </row>
    <row r="160" spans="2:7" ht="15.75" thickBot="1">
      <c r="B160" s="187">
        <v>6</v>
      </c>
      <c r="C160" s="188" t="s">
        <v>353</v>
      </c>
      <c r="D160" s="193"/>
      <c r="E160" s="193"/>
      <c r="F160" s="193"/>
      <c r="G160" s="193"/>
    </row>
    <row r="161" spans="2:7" ht="18.75" thickBot="1">
      <c r="B161" s="191">
        <v>6.01</v>
      </c>
      <c r="C161" s="192" t="s">
        <v>354</v>
      </c>
      <c r="D161" s="193" t="s">
        <v>72</v>
      </c>
      <c r="E161" s="196">
        <v>3349</v>
      </c>
      <c r="F161" s="194">
        <v>9986</v>
      </c>
      <c r="G161" s="194">
        <v>33443114</v>
      </c>
    </row>
    <row r="162" spans="2:7" ht="18.75" thickBot="1">
      <c r="B162" s="191">
        <v>6.02</v>
      </c>
      <c r="C162" s="192" t="s">
        <v>355</v>
      </c>
      <c r="D162" s="193" t="s">
        <v>72</v>
      </c>
      <c r="E162" s="196">
        <v>1637</v>
      </c>
      <c r="F162" s="194">
        <v>11695</v>
      </c>
      <c r="G162" s="194">
        <v>19144715</v>
      </c>
    </row>
    <row r="163" spans="2:7" ht="45.75" thickBot="1">
      <c r="B163" s="191">
        <v>6.03</v>
      </c>
      <c r="C163" s="192" t="s">
        <v>356</v>
      </c>
      <c r="D163" s="193" t="s">
        <v>75</v>
      </c>
      <c r="E163" s="196">
        <v>2072</v>
      </c>
      <c r="F163" s="194">
        <v>4785</v>
      </c>
      <c r="G163" s="194">
        <v>9914520</v>
      </c>
    </row>
    <row r="164" spans="2:7" ht="81.75" thickBot="1">
      <c r="B164" s="191">
        <v>6.04</v>
      </c>
      <c r="C164" s="192" t="s">
        <v>357</v>
      </c>
      <c r="D164" s="193" t="s">
        <v>75</v>
      </c>
      <c r="E164" s="193">
        <v>392</v>
      </c>
      <c r="F164" s="194">
        <v>10377</v>
      </c>
      <c r="G164" s="194">
        <v>4067784</v>
      </c>
    </row>
    <row r="165" spans="2:7" ht="63.75" thickBot="1">
      <c r="B165" s="191">
        <v>6.05</v>
      </c>
      <c r="C165" s="192" t="s">
        <v>358</v>
      </c>
      <c r="D165" s="193" t="s">
        <v>72</v>
      </c>
      <c r="E165" s="196">
        <v>4290</v>
      </c>
      <c r="F165" s="194">
        <v>21498</v>
      </c>
      <c r="G165" s="194">
        <v>92226420</v>
      </c>
    </row>
    <row r="166" spans="2:7" ht="15.75" thickBot="1">
      <c r="B166" s="187"/>
      <c r="C166" s="188" t="s">
        <v>359</v>
      </c>
      <c r="D166" s="189"/>
      <c r="E166" s="193"/>
      <c r="F166" s="204"/>
      <c r="G166" s="203">
        <v>158796553</v>
      </c>
    </row>
    <row r="167" spans="2:7" ht="15.75" thickBot="1">
      <c r="B167" s="187">
        <v>7</v>
      </c>
      <c r="C167" s="188" t="s">
        <v>360</v>
      </c>
      <c r="D167" s="193"/>
      <c r="E167" s="193"/>
      <c r="F167" s="193"/>
      <c r="G167" s="193"/>
    </row>
    <row r="168" spans="2:7" ht="36.75" thickBot="1">
      <c r="B168" s="191">
        <v>7.01</v>
      </c>
      <c r="C168" s="192" t="s">
        <v>361</v>
      </c>
      <c r="D168" s="193" t="s">
        <v>72</v>
      </c>
      <c r="E168" s="193">
        <v>589</v>
      </c>
      <c r="F168" s="194">
        <v>22317</v>
      </c>
      <c r="G168" s="194">
        <v>13144713</v>
      </c>
    </row>
    <row r="169" spans="2:7" ht="45.75" thickBot="1">
      <c r="B169" s="191">
        <v>7.02</v>
      </c>
      <c r="C169" s="192" t="s">
        <v>362</v>
      </c>
      <c r="D169" s="193" t="s">
        <v>75</v>
      </c>
      <c r="E169" s="193">
        <v>77</v>
      </c>
      <c r="F169" s="194">
        <v>26775</v>
      </c>
      <c r="G169" s="194">
        <v>2061675</v>
      </c>
    </row>
    <row r="170" spans="2:7" ht="36.75" thickBot="1">
      <c r="B170" s="191">
        <v>7.03</v>
      </c>
      <c r="C170" s="192" t="s">
        <v>363</v>
      </c>
      <c r="D170" s="193" t="s">
        <v>75</v>
      </c>
      <c r="E170" s="193">
        <v>62</v>
      </c>
      <c r="F170" s="194">
        <v>17668</v>
      </c>
      <c r="G170" s="194">
        <v>1095416</v>
      </c>
    </row>
    <row r="171" spans="2:7" ht="27.75" thickBot="1">
      <c r="B171" s="191">
        <v>7.04</v>
      </c>
      <c r="C171" s="192" t="s">
        <v>364</v>
      </c>
      <c r="D171" s="193" t="s">
        <v>75</v>
      </c>
      <c r="E171" s="193">
        <v>154</v>
      </c>
      <c r="F171" s="194">
        <v>4331</v>
      </c>
      <c r="G171" s="194">
        <v>666974</v>
      </c>
    </row>
    <row r="172" spans="2:7" ht="90.75" thickBot="1">
      <c r="B172" s="191">
        <v>7.05</v>
      </c>
      <c r="C172" s="192" t="s">
        <v>365</v>
      </c>
      <c r="D172" s="193" t="s">
        <v>75</v>
      </c>
      <c r="E172" s="193">
        <v>735</v>
      </c>
      <c r="F172" s="194">
        <v>40586</v>
      </c>
      <c r="G172" s="194">
        <v>29830710</v>
      </c>
    </row>
    <row r="173" spans="2:7" ht="15.75" thickBot="1">
      <c r="B173" s="191"/>
      <c r="C173" s="188" t="s">
        <v>366</v>
      </c>
      <c r="D173" s="189"/>
      <c r="E173" s="193"/>
      <c r="F173" s="204"/>
      <c r="G173" s="203">
        <v>46799488</v>
      </c>
    </row>
    <row r="174" spans="2:7" ht="15.75" thickBot="1">
      <c r="B174" s="187">
        <v>8</v>
      </c>
      <c r="C174" s="188" t="s">
        <v>367</v>
      </c>
      <c r="D174" s="193"/>
      <c r="E174" s="193"/>
      <c r="F174" s="193"/>
      <c r="G174" s="193"/>
    </row>
    <row r="175" spans="2:7" ht="36.75" thickBot="1">
      <c r="B175" s="191">
        <v>8.01</v>
      </c>
      <c r="C175" s="192" t="s">
        <v>368</v>
      </c>
      <c r="D175" s="193" t="s">
        <v>72</v>
      </c>
      <c r="E175" s="193">
        <v>92</v>
      </c>
      <c r="F175" s="194">
        <v>21953</v>
      </c>
      <c r="G175" s="194">
        <v>2019676</v>
      </c>
    </row>
    <row r="176" spans="2:7" ht="99.75" thickBot="1">
      <c r="B176" s="191">
        <v>8.02</v>
      </c>
      <c r="C176" s="192" t="s">
        <v>369</v>
      </c>
      <c r="D176" s="193" t="s">
        <v>72</v>
      </c>
      <c r="E176" s="193">
        <v>366</v>
      </c>
      <c r="F176" s="194">
        <v>35997</v>
      </c>
      <c r="G176" s="194">
        <v>13174902</v>
      </c>
    </row>
    <row r="177" spans="2:7" ht="90.75" thickBot="1">
      <c r="B177" s="191">
        <v>8.0299999999999994</v>
      </c>
      <c r="C177" s="192" t="s">
        <v>370</v>
      </c>
      <c r="D177" s="193" t="s">
        <v>75</v>
      </c>
      <c r="E177" s="193">
        <v>152</v>
      </c>
      <c r="F177" s="194">
        <v>30690</v>
      </c>
      <c r="G177" s="205">
        <v>4664880</v>
      </c>
    </row>
    <row r="178" spans="2:7" ht="15.75" thickBot="1">
      <c r="B178" s="187"/>
      <c r="C178" s="188" t="s">
        <v>366</v>
      </c>
      <c r="D178" s="189"/>
      <c r="E178" s="193"/>
      <c r="F178" s="204"/>
      <c r="G178" s="206">
        <v>19859458</v>
      </c>
    </row>
    <row r="179" spans="2:7" ht="15.75" thickBot="1">
      <c r="B179" s="187">
        <v>9</v>
      </c>
      <c r="C179" s="188" t="s">
        <v>371</v>
      </c>
      <c r="D179" s="193"/>
      <c r="E179" s="193"/>
      <c r="F179" s="193"/>
      <c r="G179" s="193"/>
    </row>
    <row r="180" spans="2:7" ht="63.75" thickBot="1">
      <c r="B180" s="191">
        <v>9.01</v>
      </c>
      <c r="C180" s="192" t="s">
        <v>372</v>
      </c>
      <c r="D180" s="193" t="s">
        <v>72</v>
      </c>
      <c r="E180" s="193">
        <v>28</v>
      </c>
      <c r="F180" s="194">
        <v>40454</v>
      </c>
      <c r="G180" s="194">
        <v>1132712</v>
      </c>
    </row>
    <row r="181" spans="2:7" ht="63.75" thickBot="1">
      <c r="B181" s="191">
        <v>9.02</v>
      </c>
      <c r="C181" s="192" t="s">
        <v>373</v>
      </c>
      <c r="D181" s="193" t="s">
        <v>72</v>
      </c>
      <c r="E181" s="193">
        <v>490</v>
      </c>
      <c r="F181" s="194">
        <v>34776</v>
      </c>
      <c r="G181" s="194">
        <v>17040240</v>
      </c>
    </row>
    <row r="182" spans="2:7" ht="15.75" thickBot="1">
      <c r="B182" s="187"/>
      <c r="C182" s="188" t="s">
        <v>374</v>
      </c>
      <c r="D182" s="189"/>
      <c r="E182" s="193"/>
      <c r="F182" s="204"/>
      <c r="G182" s="203">
        <v>18172952</v>
      </c>
    </row>
    <row r="183" spans="2:7" ht="15.75" thickBot="1">
      <c r="B183" s="187">
        <v>10</v>
      </c>
      <c r="C183" s="188" t="s">
        <v>375</v>
      </c>
      <c r="D183" s="193"/>
      <c r="E183" s="193"/>
      <c r="F183" s="193"/>
      <c r="G183" s="193"/>
    </row>
    <row r="184" spans="2:7" ht="27.75" thickBot="1">
      <c r="B184" s="191">
        <v>10.01</v>
      </c>
      <c r="C184" s="192" t="s">
        <v>376</v>
      </c>
      <c r="D184" s="193" t="s">
        <v>72</v>
      </c>
      <c r="E184" s="193">
        <v>719</v>
      </c>
      <c r="F184" s="194">
        <v>15117</v>
      </c>
      <c r="G184" s="194">
        <v>10869123</v>
      </c>
    </row>
    <row r="185" spans="2:7" ht="18.75" thickBot="1">
      <c r="B185" s="191">
        <v>10.02</v>
      </c>
      <c r="C185" s="192" t="s">
        <v>377</v>
      </c>
      <c r="D185" s="193" t="s">
        <v>72</v>
      </c>
      <c r="E185" s="196">
        <v>1960</v>
      </c>
      <c r="F185" s="194">
        <v>11331</v>
      </c>
      <c r="G185" s="194">
        <v>22208760</v>
      </c>
    </row>
    <row r="186" spans="2:7" ht="45.75" thickBot="1">
      <c r="B186" s="191">
        <v>10.029999999999999</v>
      </c>
      <c r="C186" s="192" t="s">
        <v>378</v>
      </c>
      <c r="D186" s="193" t="s">
        <v>72</v>
      </c>
      <c r="E186" s="193">
        <v>507</v>
      </c>
      <c r="F186" s="194">
        <v>36925</v>
      </c>
      <c r="G186" s="194">
        <v>18720975</v>
      </c>
    </row>
    <row r="187" spans="2:7" ht="36.75" thickBot="1">
      <c r="B187" s="191">
        <v>10.039999999999999</v>
      </c>
      <c r="C187" s="192" t="s">
        <v>379</v>
      </c>
      <c r="D187" s="193" t="s">
        <v>72</v>
      </c>
      <c r="E187" s="196">
        <v>1795</v>
      </c>
      <c r="F187" s="194">
        <v>36704</v>
      </c>
      <c r="G187" s="194">
        <v>65883680</v>
      </c>
    </row>
    <row r="188" spans="2:7" ht="27.75" thickBot="1">
      <c r="B188" s="191">
        <v>10.050000000000001</v>
      </c>
      <c r="C188" s="192" t="s">
        <v>380</v>
      </c>
      <c r="D188" s="193" t="s">
        <v>75</v>
      </c>
      <c r="E188" s="193">
        <v>165</v>
      </c>
      <c r="F188" s="194">
        <v>9056</v>
      </c>
      <c r="G188" s="194">
        <v>1494240</v>
      </c>
    </row>
    <row r="189" spans="2:7" ht="36.75" thickBot="1">
      <c r="B189" s="191">
        <v>10.06</v>
      </c>
      <c r="C189" s="192" t="s">
        <v>381</v>
      </c>
      <c r="D189" s="193" t="s">
        <v>75</v>
      </c>
      <c r="E189" s="196">
        <v>1964</v>
      </c>
      <c r="F189" s="194">
        <v>9021</v>
      </c>
      <c r="G189" s="194">
        <v>17717244</v>
      </c>
    </row>
    <row r="190" spans="2:7" ht="45.75" thickBot="1">
      <c r="B190" s="191">
        <v>10.07</v>
      </c>
      <c r="C190" s="192" t="s">
        <v>382</v>
      </c>
      <c r="D190" s="193" t="s">
        <v>75</v>
      </c>
      <c r="E190" s="193">
        <v>96</v>
      </c>
      <c r="F190" s="194">
        <v>21561</v>
      </c>
      <c r="G190" s="194">
        <v>2069856</v>
      </c>
    </row>
    <row r="191" spans="2:7" ht="27.75" thickBot="1">
      <c r="B191" s="191">
        <v>10.08</v>
      </c>
      <c r="C191" s="192" t="s">
        <v>383</v>
      </c>
      <c r="D191" s="193" t="s">
        <v>75</v>
      </c>
      <c r="E191" s="193">
        <v>43</v>
      </c>
      <c r="F191" s="194">
        <v>27535</v>
      </c>
      <c r="G191" s="194">
        <v>1184005</v>
      </c>
    </row>
    <row r="192" spans="2:7" ht="36.75" thickBot="1">
      <c r="B192" s="191">
        <v>10.09</v>
      </c>
      <c r="C192" s="192" t="s">
        <v>384</v>
      </c>
      <c r="D192" s="193" t="s">
        <v>72</v>
      </c>
      <c r="E192" s="193">
        <v>446</v>
      </c>
      <c r="F192" s="194">
        <v>41872</v>
      </c>
      <c r="G192" s="194">
        <v>18674912</v>
      </c>
    </row>
    <row r="193" spans="2:7" ht="27.75" thickBot="1">
      <c r="B193" s="191">
        <v>10.1</v>
      </c>
      <c r="C193" s="192" t="s">
        <v>385</v>
      </c>
      <c r="D193" s="193" t="s">
        <v>75</v>
      </c>
      <c r="E193" s="193">
        <v>553</v>
      </c>
      <c r="F193" s="194">
        <v>8593</v>
      </c>
      <c r="G193" s="194">
        <v>4751929</v>
      </c>
    </row>
    <row r="194" spans="2:7" ht="36.75" thickBot="1">
      <c r="B194" s="191">
        <v>10.11</v>
      </c>
      <c r="C194" s="192" t="s">
        <v>386</v>
      </c>
      <c r="D194" s="193" t="s">
        <v>76</v>
      </c>
      <c r="E194" s="193">
        <v>130</v>
      </c>
      <c r="F194" s="194">
        <v>70921</v>
      </c>
      <c r="G194" s="194">
        <v>9219730</v>
      </c>
    </row>
    <row r="195" spans="2:7" ht="15.75" thickBot="1">
      <c r="B195" s="187"/>
      <c r="C195" s="188" t="s">
        <v>387</v>
      </c>
      <c r="D195" s="189"/>
      <c r="E195" s="193"/>
      <c r="F195" s="204"/>
      <c r="G195" s="203">
        <v>172794454</v>
      </c>
    </row>
    <row r="196" spans="2:7" ht="15.75" thickBot="1">
      <c r="B196" s="187">
        <v>11</v>
      </c>
      <c r="C196" s="188" t="s">
        <v>388</v>
      </c>
      <c r="D196" s="193"/>
      <c r="E196" s="193"/>
      <c r="F196" s="193"/>
      <c r="G196" s="193"/>
    </row>
    <row r="197" spans="2:7" ht="45.75" thickBot="1">
      <c r="B197" s="191">
        <v>11.01</v>
      </c>
      <c r="C197" s="192" t="s">
        <v>389</v>
      </c>
      <c r="D197" s="193" t="s">
        <v>72</v>
      </c>
      <c r="E197" s="196">
        <v>2441</v>
      </c>
      <c r="F197" s="194">
        <v>36955</v>
      </c>
      <c r="G197" s="194">
        <v>90207155</v>
      </c>
    </row>
    <row r="198" spans="2:7" ht="45.75" thickBot="1">
      <c r="B198" s="191">
        <v>11.02</v>
      </c>
      <c r="C198" s="192" t="s">
        <v>390</v>
      </c>
      <c r="D198" s="193" t="s">
        <v>75</v>
      </c>
      <c r="E198" s="193">
        <v>615</v>
      </c>
      <c r="F198" s="194">
        <v>15041</v>
      </c>
      <c r="G198" s="194">
        <v>9250215</v>
      </c>
    </row>
    <row r="199" spans="2:7" ht="63.75" thickBot="1">
      <c r="B199" s="191">
        <v>11.03</v>
      </c>
      <c r="C199" s="192" t="s">
        <v>391</v>
      </c>
      <c r="D199" s="193" t="s">
        <v>76</v>
      </c>
      <c r="E199" s="193">
        <v>36</v>
      </c>
      <c r="F199" s="194">
        <v>68894</v>
      </c>
      <c r="G199" s="194">
        <v>2480184</v>
      </c>
    </row>
    <row r="200" spans="2:7" ht="15.75" thickBot="1">
      <c r="B200" s="187"/>
      <c r="C200" s="188" t="s">
        <v>392</v>
      </c>
      <c r="D200" s="189"/>
      <c r="E200" s="193"/>
      <c r="F200" s="204"/>
      <c r="G200" s="203">
        <v>101937554</v>
      </c>
    </row>
    <row r="201" spans="2:7" ht="15.75" thickBot="1">
      <c r="B201" s="187">
        <v>12</v>
      </c>
      <c r="C201" s="201" t="s">
        <v>393</v>
      </c>
      <c r="D201" s="191"/>
      <c r="E201" s="193"/>
      <c r="F201" s="193"/>
      <c r="G201" s="193"/>
    </row>
    <row r="202" spans="2:7" ht="63.75" thickBot="1">
      <c r="B202" s="191">
        <v>12.01</v>
      </c>
      <c r="C202" s="192" t="s">
        <v>394</v>
      </c>
      <c r="D202" s="193" t="s">
        <v>76</v>
      </c>
      <c r="E202" s="193">
        <v>36</v>
      </c>
      <c r="F202" s="194">
        <v>130684</v>
      </c>
      <c r="G202" s="194">
        <v>4704624</v>
      </c>
    </row>
    <row r="203" spans="2:7" ht="45.75" thickBot="1">
      <c r="B203" s="191">
        <v>12.02</v>
      </c>
      <c r="C203" s="192" t="s">
        <v>395</v>
      </c>
      <c r="D203" s="193" t="s">
        <v>76</v>
      </c>
      <c r="E203" s="193">
        <v>36</v>
      </c>
      <c r="F203" s="194">
        <v>92504</v>
      </c>
      <c r="G203" s="194">
        <v>3330144</v>
      </c>
    </row>
    <row r="204" spans="2:7" ht="45.75" thickBot="1">
      <c r="B204" s="191">
        <v>12.03</v>
      </c>
      <c r="C204" s="192" t="s">
        <v>396</v>
      </c>
      <c r="D204" s="193" t="s">
        <v>76</v>
      </c>
      <c r="E204" s="193">
        <v>36</v>
      </c>
      <c r="F204" s="194">
        <v>438642</v>
      </c>
      <c r="G204" s="194">
        <v>15791112</v>
      </c>
    </row>
    <row r="205" spans="2:7" ht="45.75" thickBot="1">
      <c r="B205" s="191">
        <v>12.04</v>
      </c>
      <c r="C205" s="192" t="s">
        <v>397</v>
      </c>
      <c r="D205" s="193" t="s">
        <v>76</v>
      </c>
      <c r="E205" s="193">
        <v>36</v>
      </c>
      <c r="F205" s="194">
        <v>80904</v>
      </c>
      <c r="G205" s="194">
        <v>2912544</v>
      </c>
    </row>
    <row r="206" spans="2:7" ht="63.75" thickBot="1">
      <c r="B206" s="191">
        <v>12.05</v>
      </c>
      <c r="C206" s="192" t="s">
        <v>398</v>
      </c>
      <c r="D206" s="193" t="s">
        <v>75</v>
      </c>
      <c r="E206" s="193">
        <v>43</v>
      </c>
      <c r="F206" s="194">
        <v>310339</v>
      </c>
      <c r="G206" s="194">
        <v>13344577</v>
      </c>
    </row>
    <row r="207" spans="2:7" ht="54.75" thickBot="1">
      <c r="B207" s="191">
        <v>12.06</v>
      </c>
      <c r="C207" s="192" t="s">
        <v>399</v>
      </c>
      <c r="D207" s="193" t="s">
        <v>76</v>
      </c>
      <c r="E207" s="193">
        <v>36</v>
      </c>
      <c r="F207" s="194">
        <v>800751</v>
      </c>
      <c r="G207" s="194">
        <v>28827036</v>
      </c>
    </row>
    <row r="208" spans="2:7" ht="63.75" thickBot="1">
      <c r="B208" s="191">
        <v>12.07</v>
      </c>
      <c r="C208" s="192" t="s">
        <v>400</v>
      </c>
      <c r="D208" s="193" t="s">
        <v>76</v>
      </c>
      <c r="E208" s="193">
        <v>36</v>
      </c>
      <c r="F208" s="194">
        <v>62104</v>
      </c>
      <c r="G208" s="194">
        <v>2235744</v>
      </c>
    </row>
    <row r="209" spans="2:7" ht="54.75" thickBot="1">
      <c r="B209" s="191">
        <v>12.08</v>
      </c>
      <c r="C209" s="192" t="s">
        <v>401</v>
      </c>
      <c r="D209" s="193" t="s">
        <v>76</v>
      </c>
      <c r="E209" s="193">
        <v>36</v>
      </c>
      <c r="F209" s="194">
        <v>20619</v>
      </c>
      <c r="G209" s="194">
        <v>742284</v>
      </c>
    </row>
    <row r="210" spans="2:7" ht="54.75" thickBot="1">
      <c r="B210" s="191">
        <v>12.09</v>
      </c>
      <c r="C210" s="192" t="s">
        <v>402</v>
      </c>
      <c r="D210" s="193" t="s">
        <v>76</v>
      </c>
      <c r="E210" s="193">
        <v>36</v>
      </c>
      <c r="F210" s="194">
        <v>134772</v>
      </c>
      <c r="G210" s="194">
        <v>4851792</v>
      </c>
    </row>
    <row r="211" spans="2:7" ht="36.75" thickBot="1">
      <c r="B211" s="191">
        <v>12.1</v>
      </c>
      <c r="C211" s="192" t="s">
        <v>403</v>
      </c>
      <c r="D211" s="193" t="s">
        <v>76</v>
      </c>
      <c r="E211" s="193">
        <v>36</v>
      </c>
      <c r="F211" s="194">
        <v>85052</v>
      </c>
      <c r="G211" s="194">
        <v>3061872</v>
      </c>
    </row>
    <row r="212" spans="2:7" ht="99.75" thickBot="1">
      <c r="B212" s="191">
        <v>12.11</v>
      </c>
      <c r="C212" s="192" t="s">
        <v>404</v>
      </c>
      <c r="D212" s="193" t="s">
        <v>76</v>
      </c>
      <c r="E212" s="193">
        <v>36</v>
      </c>
      <c r="F212" s="194">
        <v>324516</v>
      </c>
      <c r="G212" s="194">
        <v>11682576</v>
      </c>
    </row>
    <row r="213" spans="2:7" ht="108.75" thickBot="1">
      <c r="B213" s="191">
        <v>12.12</v>
      </c>
      <c r="C213" s="192" t="s">
        <v>405</v>
      </c>
      <c r="D213" s="193" t="s">
        <v>76</v>
      </c>
      <c r="E213" s="193">
        <v>36</v>
      </c>
      <c r="F213" s="194">
        <v>313638</v>
      </c>
      <c r="G213" s="205">
        <v>11290968</v>
      </c>
    </row>
    <row r="214" spans="2:7" ht="15.75" thickBot="1">
      <c r="B214" s="187"/>
      <c r="C214" s="201" t="s">
        <v>406</v>
      </c>
      <c r="D214" s="187"/>
      <c r="E214" s="193"/>
      <c r="F214" s="204"/>
      <c r="G214" s="206">
        <v>102775273</v>
      </c>
    </row>
    <row r="215" spans="2:7" ht="15.75" thickBot="1">
      <c r="B215" s="187">
        <v>13</v>
      </c>
      <c r="C215" s="188" t="s">
        <v>407</v>
      </c>
      <c r="D215" s="193"/>
      <c r="E215" s="193"/>
      <c r="F215" s="193"/>
      <c r="G215" s="193"/>
    </row>
    <row r="216" spans="2:7" ht="99.75" thickBot="1">
      <c r="B216" s="191">
        <v>13.01</v>
      </c>
      <c r="C216" s="192" t="s">
        <v>408</v>
      </c>
      <c r="D216" s="193" t="s">
        <v>76</v>
      </c>
      <c r="E216" s="193">
        <v>36</v>
      </c>
      <c r="F216" s="194">
        <v>719311</v>
      </c>
      <c r="G216" s="194">
        <v>25895196</v>
      </c>
    </row>
    <row r="217" spans="2:7" ht="81.75" thickBot="1">
      <c r="B217" s="191">
        <v>13.02</v>
      </c>
      <c r="C217" s="192" t="s">
        <v>409</v>
      </c>
      <c r="D217" s="193" t="s">
        <v>72</v>
      </c>
      <c r="E217" s="193">
        <v>360</v>
      </c>
      <c r="F217" s="194">
        <v>240400</v>
      </c>
      <c r="G217" s="194">
        <v>86544000</v>
      </c>
    </row>
    <row r="218" spans="2:7" ht="135.75" thickBot="1">
      <c r="B218" s="191">
        <v>13.03</v>
      </c>
      <c r="C218" s="192" t="s">
        <v>410</v>
      </c>
      <c r="D218" s="193" t="s">
        <v>75</v>
      </c>
      <c r="E218" s="193">
        <v>124</v>
      </c>
      <c r="F218" s="194">
        <v>1081204</v>
      </c>
      <c r="G218" s="194">
        <v>134069296</v>
      </c>
    </row>
    <row r="219" spans="2:7" ht="36.75" thickBot="1">
      <c r="B219" s="191">
        <v>13.04</v>
      </c>
      <c r="C219" s="192" t="s">
        <v>411</v>
      </c>
      <c r="D219" s="193" t="s">
        <v>76</v>
      </c>
      <c r="E219" s="193">
        <v>36</v>
      </c>
      <c r="F219" s="194">
        <v>152194</v>
      </c>
      <c r="G219" s="194">
        <v>5478984</v>
      </c>
    </row>
    <row r="220" spans="2:7" ht="72.75" thickBot="1">
      <c r="B220" s="191">
        <v>13.05</v>
      </c>
      <c r="C220" s="192" t="s">
        <v>412</v>
      </c>
      <c r="D220" s="193" t="s">
        <v>76</v>
      </c>
      <c r="E220" s="193">
        <v>36</v>
      </c>
      <c r="F220" s="194">
        <v>276834</v>
      </c>
      <c r="G220" s="194">
        <v>9966024</v>
      </c>
    </row>
    <row r="221" spans="2:7" ht="81.75" thickBot="1">
      <c r="B221" s="191">
        <v>13.06</v>
      </c>
      <c r="C221" s="192" t="s">
        <v>413</v>
      </c>
      <c r="D221" s="193" t="s">
        <v>76</v>
      </c>
      <c r="E221" s="193">
        <v>72</v>
      </c>
      <c r="F221" s="194">
        <v>304512</v>
      </c>
      <c r="G221" s="194">
        <v>21924864</v>
      </c>
    </row>
    <row r="222" spans="2:7" ht="54.75" thickBot="1">
      <c r="B222" s="191">
        <v>13.07</v>
      </c>
      <c r="C222" s="192" t="s">
        <v>414</v>
      </c>
      <c r="D222" s="193" t="s">
        <v>76</v>
      </c>
      <c r="E222" s="193">
        <v>36</v>
      </c>
      <c r="F222" s="194">
        <v>334196</v>
      </c>
      <c r="G222" s="194">
        <v>12031056</v>
      </c>
    </row>
    <row r="223" spans="2:7" ht="15.75" thickBot="1">
      <c r="B223" s="187"/>
      <c r="C223" s="188" t="s">
        <v>415</v>
      </c>
      <c r="D223" s="189"/>
      <c r="E223" s="193"/>
      <c r="F223" s="204"/>
      <c r="G223" s="203">
        <v>295909420</v>
      </c>
    </row>
    <row r="224" spans="2:7" ht="15.75" thickBot="1">
      <c r="B224" s="187">
        <v>14</v>
      </c>
      <c r="C224" s="188" t="s">
        <v>416</v>
      </c>
      <c r="D224" s="193"/>
      <c r="E224" s="193"/>
      <c r="F224" s="193"/>
      <c r="G224" s="193"/>
    </row>
    <row r="225" spans="2:7" ht="81.75" thickBot="1">
      <c r="B225" s="191">
        <v>14.01</v>
      </c>
      <c r="C225" s="192" t="s">
        <v>417</v>
      </c>
      <c r="D225" s="193" t="s">
        <v>72</v>
      </c>
      <c r="E225" s="193">
        <v>466</v>
      </c>
      <c r="F225" s="194">
        <v>242337</v>
      </c>
      <c r="G225" s="194">
        <v>112929042</v>
      </c>
    </row>
    <row r="226" spans="2:7" ht="90.75" thickBot="1">
      <c r="B226" s="191">
        <v>14.02</v>
      </c>
      <c r="C226" s="192" t="s">
        <v>418</v>
      </c>
      <c r="D226" s="193" t="s">
        <v>72</v>
      </c>
      <c r="E226" s="193">
        <v>136</v>
      </c>
      <c r="F226" s="194">
        <v>249447</v>
      </c>
      <c r="G226" s="194">
        <v>33924792</v>
      </c>
    </row>
    <row r="227" spans="2:7" ht="99.75" thickBot="1">
      <c r="B227" s="191">
        <v>14.03</v>
      </c>
      <c r="C227" s="192" t="s">
        <v>419</v>
      </c>
      <c r="D227" s="193" t="s">
        <v>72</v>
      </c>
      <c r="E227" s="193">
        <v>21</v>
      </c>
      <c r="F227" s="194">
        <v>216982</v>
      </c>
      <c r="G227" s="194">
        <v>4556622</v>
      </c>
    </row>
    <row r="228" spans="2:7" ht="81.75" thickBot="1">
      <c r="B228" s="191">
        <v>14.04</v>
      </c>
      <c r="C228" s="192" t="s">
        <v>420</v>
      </c>
      <c r="D228" s="193" t="s">
        <v>72</v>
      </c>
      <c r="E228" s="193">
        <v>53</v>
      </c>
      <c r="F228" s="194">
        <v>189051</v>
      </c>
      <c r="G228" s="194">
        <v>10019703</v>
      </c>
    </row>
    <row r="229" spans="2:7" ht="81.75" thickBot="1">
      <c r="B229" s="191">
        <v>14.05</v>
      </c>
      <c r="C229" s="192" t="s">
        <v>421</v>
      </c>
      <c r="D229" s="193" t="s">
        <v>76</v>
      </c>
      <c r="E229" s="193">
        <v>36</v>
      </c>
      <c r="F229" s="194">
        <v>654175</v>
      </c>
      <c r="G229" s="205">
        <v>23550300</v>
      </c>
    </row>
    <row r="230" spans="2:7" ht="15.75" thickBot="1">
      <c r="B230" s="187"/>
      <c r="C230" s="188" t="s">
        <v>422</v>
      </c>
      <c r="D230" s="189"/>
      <c r="E230" s="193"/>
      <c r="F230" s="204"/>
      <c r="G230" s="206">
        <v>184980459</v>
      </c>
    </row>
    <row r="231" spans="2:7" ht="15.75" thickBot="1">
      <c r="B231" s="187">
        <v>15</v>
      </c>
      <c r="C231" s="188" t="s">
        <v>423</v>
      </c>
      <c r="D231" s="193"/>
      <c r="E231" s="193"/>
      <c r="F231" s="193"/>
      <c r="G231" s="193"/>
    </row>
    <row r="232" spans="2:7" ht="27.75" thickBot="1">
      <c r="B232" s="191">
        <v>15.01</v>
      </c>
      <c r="C232" s="192" t="s">
        <v>424</v>
      </c>
      <c r="D232" s="193" t="s">
        <v>76</v>
      </c>
      <c r="E232" s="193">
        <v>72</v>
      </c>
      <c r="F232" s="194">
        <v>43067</v>
      </c>
      <c r="G232" s="194">
        <v>3100824</v>
      </c>
    </row>
    <row r="233" spans="2:7" ht="27.75" thickBot="1">
      <c r="B233" s="191">
        <v>15.02</v>
      </c>
      <c r="C233" s="192" t="s">
        <v>425</v>
      </c>
      <c r="D233" s="193" t="s">
        <v>76</v>
      </c>
      <c r="E233" s="193">
        <v>36</v>
      </c>
      <c r="F233" s="194">
        <v>43067</v>
      </c>
      <c r="G233" s="194">
        <v>1550412</v>
      </c>
    </row>
    <row r="234" spans="2:7" ht="36.75" thickBot="1">
      <c r="B234" s="191">
        <v>15.03</v>
      </c>
      <c r="C234" s="192" t="s">
        <v>426</v>
      </c>
      <c r="D234" s="193" t="s">
        <v>76</v>
      </c>
      <c r="E234" s="193">
        <v>36</v>
      </c>
      <c r="F234" s="194">
        <v>336213</v>
      </c>
      <c r="G234" s="194">
        <v>12103668</v>
      </c>
    </row>
    <row r="235" spans="2:7" ht="15.75" thickBot="1">
      <c r="B235" s="187"/>
      <c r="C235" s="188" t="s">
        <v>427</v>
      </c>
      <c r="D235" s="189"/>
      <c r="E235" s="193"/>
      <c r="F235" s="204"/>
      <c r="G235" s="203">
        <v>16754904</v>
      </c>
    </row>
    <row r="236" spans="2:7" ht="15.75" thickBot="1">
      <c r="B236" s="187">
        <v>16</v>
      </c>
      <c r="C236" s="188" t="s">
        <v>428</v>
      </c>
      <c r="D236" s="193"/>
      <c r="E236" s="193"/>
      <c r="F236" s="193"/>
      <c r="G236" s="193"/>
    </row>
    <row r="237" spans="2:7" ht="27.75" thickBot="1">
      <c r="B237" s="191">
        <v>16.010000000000002</v>
      </c>
      <c r="C237" s="192" t="s">
        <v>429</v>
      </c>
      <c r="D237" s="193" t="s">
        <v>72</v>
      </c>
      <c r="E237" s="196">
        <v>6226</v>
      </c>
      <c r="F237" s="194">
        <v>7325</v>
      </c>
      <c r="G237" s="194">
        <v>45605450</v>
      </c>
    </row>
    <row r="238" spans="2:7" ht="54.75" thickBot="1">
      <c r="B238" s="191">
        <v>16.02</v>
      </c>
      <c r="C238" s="192" t="s">
        <v>430</v>
      </c>
      <c r="D238" s="193" t="s">
        <v>72</v>
      </c>
      <c r="E238" s="196">
        <v>6291</v>
      </c>
      <c r="F238" s="194">
        <v>9082</v>
      </c>
      <c r="G238" s="194">
        <v>57134862</v>
      </c>
    </row>
    <row r="239" spans="2:7" ht="45.75" thickBot="1">
      <c r="B239" s="191">
        <v>16.03</v>
      </c>
      <c r="C239" s="192" t="s">
        <v>431</v>
      </c>
      <c r="D239" s="193" t="s">
        <v>72</v>
      </c>
      <c r="E239" s="196">
        <v>1865</v>
      </c>
      <c r="F239" s="194">
        <v>8737</v>
      </c>
      <c r="G239" s="194">
        <v>16294505</v>
      </c>
    </row>
    <row r="240" spans="2:7" ht="45.75" thickBot="1">
      <c r="B240" s="191">
        <v>16.04</v>
      </c>
      <c r="C240" s="192" t="s">
        <v>432</v>
      </c>
      <c r="D240" s="193" t="s">
        <v>72</v>
      </c>
      <c r="E240" s="193">
        <v>515</v>
      </c>
      <c r="F240" s="194">
        <v>11283</v>
      </c>
      <c r="G240" s="194">
        <v>5810745</v>
      </c>
    </row>
    <row r="241" spans="2:7" ht="108.75" thickBot="1">
      <c r="B241" s="191">
        <v>16.05</v>
      </c>
      <c r="C241" s="192" t="s">
        <v>433</v>
      </c>
      <c r="D241" s="193" t="s">
        <v>72</v>
      </c>
      <c r="E241" s="196">
        <v>4290</v>
      </c>
      <c r="F241" s="194">
        <v>13202</v>
      </c>
      <c r="G241" s="194">
        <v>56636580</v>
      </c>
    </row>
    <row r="242" spans="2:7" ht="15.75" thickBot="1">
      <c r="B242" s="187"/>
      <c r="C242" s="188" t="s">
        <v>434</v>
      </c>
      <c r="D242" s="189"/>
      <c r="E242" s="193"/>
      <c r="F242" s="204"/>
      <c r="G242" s="203">
        <v>181482142</v>
      </c>
    </row>
    <row r="243" spans="2:7" ht="15.75" thickBot="1">
      <c r="B243" s="187">
        <v>17</v>
      </c>
      <c r="C243" s="188" t="s">
        <v>435</v>
      </c>
      <c r="D243" s="189"/>
      <c r="E243" s="193"/>
      <c r="F243" s="189"/>
      <c r="G243" s="189"/>
    </row>
    <row r="244" spans="2:7" ht="45.75" thickBot="1">
      <c r="B244" s="191">
        <v>17.010000000000002</v>
      </c>
      <c r="C244" s="192" t="s">
        <v>436</v>
      </c>
      <c r="D244" s="193" t="s">
        <v>76</v>
      </c>
      <c r="E244" s="193">
        <v>1</v>
      </c>
      <c r="F244" s="194">
        <v>765958</v>
      </c>
      <c r="G244" s="194">
        <v>765958</v>
      </c>
    </row>
    <row r="245" spans="2:7" ht="45.75" thickBot="1">
      <c r="B245" s="191">
        <v>17.02</v>
      </c>
      <c r="C245" s="192" t="s">
        <v>437</v>
      </c>
      <c r="D245" s="193" t="s">
        <v>75</v>
      </c>
      <c r="E245" s="193">
        <v>220</v>
      </c>
      <c r="F245" s="194">
        <v>13894</v>
      </c>
      <c r="G245" s="194">
        <v>3056680</v>
      </c>
    </row>
    <row r="246" spans="2:7" ht="54.75" thickBot="1">
      <c r="B246" s="191">
        <v>17.03</v>
      </c>
      <c r="C246" s="192" t="s">
        <v>438</v>
      </c>
      <c r="D246" s="193" t="s">
        <v>72</v>
      </c>
      <c r="E246" s="196">
        <v>3960</v>
      </c>
      <c r="F246" s="194">
        <v>20017</v>
      </c>
      <c r="G246" s="194">
        <v>79267320</v>
      </c>
    </row>
    <row r="247" spans="2:7" ht="72.75" thickBot="1">
      <c r="B247" s="191">
        <v>17.04</v>
      </c>
      <c r="C247" s="192" t="s">
        <v>439</v>
      </c>
      <c r="D247" s="193" t="s">
        <v>72</v>
      </c>
      <c r="E247" s="196">
        <v>4290</v>
      </c>
      <c r="F247" s="194">
        <v>15429</v>
      </c>
      <c r="G247" s="194">
        <v>66190410</v>
      </c>
    </row>
    <row r="248" spans="2:7" ht="36.75" thickBot="1">
      <c r="B248" s="191">
        <v>17.05</v>
      </c>
      <c r="C248" s="192" t="s">
        <v>440</v>
      </c>
      <c r="D248" s="193" t="s">
        <v>72</v>
      </c>
      <c r="E248" s="193">
        <v>546</v>
      </c>
      <c r="F248" s="194">
        <v>15800</v>
      </c>
      <c r="G248" s="194">
        <v>8626800</v>
      </c>
    </row>
    <row r="249" spans="2:7" ht="15.75" thickBot="1">
      <c r="B249" s="191"/>
      <c r="C249" s="188" t="s">
        <v>441</v>
      </c>
      <c r="D249" s="189"/>
      <c r="E249" s="193"/>
      <c r="F249" s="204"/>
      <c r="G249" s="203">
        <v>157907168</v>
      </c>
    </row>
    <row r="250" spans="2:7" ht="15.75" thickBot="1">
      <c r="B250" s="187">
        <v>0</v>
      </c>
      <c r="C250" s="188" t="s">
        <v>442</v>
      </c>
      <c r="D250" s="193"/>
      <c r="E250" s="193"/>
      <c r="F250" s="193"/>
      <c r="G250" s="193"/>
    </row>
    <row r="251" spans="2:7" ht="27.75" thickBot="1">
      <c r="B251" s="191">
        <v>18.010000000000002</v>
      </c>
      <c r="C251" s="192" t="s">
        <v>443</v>
      </c>
      <c r="D251" s="193" t="s">
        <v>72</v>
      </c>
      <c r="E251" s="196">
        <v>1966</v>
      </c>
      <c r="F251" s="194">
        <v>986</v>
      </c>
      <c r="G251" s="205">
        <v>1938476</v>
      </c>
    </row>
    <row r="252" spans="2:7" ht="15.75" thickBot="1">
      <c r="B252" s="187"/>
      <c r="C252" s="188" t="s">
        <v>444</v>
      </c>
      <c r="D252" s="189"/>
      <c r="E252" s="189"/>
      <c r="F252" s="204"/>
      <c r="G252" s="206">
        <v>1938476</v>
      </c>
    </row>
    <row r="253" spans="2:7" ht="15.75" thickBot="1">
      <c r="B253" s="207"/>
      <c r="C253" s="207"/>
      <c r="D253" s="207"/>
      <c r="E253" s="207"/>
      <c r="F253" s="207"/>
      <c r="G253" s="207"/>
    </row>
    <row r="254" spans="2:7" ht="15.75" thickBot="1">
      <c r="B254" s="208"/>
      <c r="C254" s="209" t="s">
        <v>77</v>
      </c>
      <c r="D254" s="210"/>
      <c r="E254" s="211"/>
      <c r="F254" s="212"/>
      <c r="G254" s="200">
        <v>2256758778</v>
      </c>
    </row>
    <row r="255" spans="2:7">
      <c r="B255" s="207"/>
      <c r="C255" s="207"/>
      <c r="D255" s="207"/>
      <c r="E255" s="207"/>
      <c r="F255" s="207"/>
      <c r="G255" s="207"/>
    </row>
    <row r="256" spans="2:7" ht="15.75" thickBot="1">
      <c r="B256" s="207"/>
      <c r="C256" s="207"/>
      <c r="D256" s="207"/>
      <c r="E256" s="207"/>
      <c r="F256" s="207"/>
      <c r="G256" s="207"/>
    </row>
    <row r="257" spans="2:7" ht="15.75" thickBot="1">
      <c r="B257" s="207"/>
      <c r="C257" s="213" t="s">
        <v>78</v>
      </c>
      <c r="D257" s="214"/>
      <c r="E257" s="212"/>
      <c r="F257" s="214"/>
      <c r="G257" s="215">
        <v>2256758778</v>
      </c>
    </row>
    <row r="258" spans="2:7" ht="15.75" thickBot="1">
      <c r="B258" s="207"/>
      <c r="C258" s="216" t="s">
        <v>79</v>
      </c>
      <c r="D258" s="193"/>
      <c r="E258" s="217">
        <v>0.1</v>
      </c>
      <c r="F258" s="193"/>
      <c r="G258" s="195">
        <v>225675877.80000001</v>
      </c>
    </row>
    <row r="259" spans="2:7" ht="15.75" thickBot="1">
      <c r="B259" s="207"/>
      <c r="C259" s="216" t="s">
        <v>80</v>
      </c>
      <c r="D259" s="193"/>
      <c r="E259" s="217">
        <v>0.05</v>
      </c>
      <c r="F259" s="193"/>
      <c r="G259" s="195">
        <v>112837938.90000001</v>
      </c>
    </row>
    <row r="260" spans="2:7" ht="15.75" thickBot="1">
      <c r="B260" s="207"/>
      <c r="C260" s="216" t="s">
        <v>81</v>
      </c>
      <c r="D260" s="193"/>
      <c r="E260" s="217">
        <v>0.04</v>
      </c>
      <c r="F260" s="193"/>
      <c r="G260" s="195">
        <v>90270351.120000005</v>
      </c>
    </row>
    <row r="261" spans="2:7" ht="15.75" thickBot="1">
      <c r="B261" s="207"/>
      <c r="C261" s="216" t="s">
        <v>82</v>
      </c>
      <c r="D261" s="193"/>
      <c r="E261" s="217">
        <v>0.16</v>
      </c>
      <c r="F261" s="193"/>
      <c r="G261" s="195">
        <v>14443256.18</v>
      </c>
    </row>
    <row r="262" spans="2:7" ht="15.75" thickBot="1">
      <c r="B262" s="207"/>
      <c r="C262" s="207"/>
      <c r="D262" s="207"/>
      <c r="E262" s="207"/>
      <c r="F262" s="207"/>
      <c r="G262" s="207"/>
    </row>
    <row r="263" spans="2:7" ht="15.75" thickBot="1">
      <c r="B263" s="207"/>
      <c r="C263" s="218" t="s">
        <v>445</v>
      </c>
      <c r="D263" s="214"/>
      <c r="E263" s="219"/>
      <c r="F263" s="214"/>
      <c r="G263" s="212"/>
    </row>
    <row r="264" spans="2:7" ht="15.75" thickBot="1">
      <c r="B264" s="207"/>
      <c r="C264" s="207"/>
      <c r="D264" s="207"/>
      <c r="E264" s="207"/>
      <c r="F264" s="207"/>
      <c r="G264" s="207"/>
    </row>
    <row r="265" spans="2:7" ht="15.75" thickBot="1">
      <c r="B265" s="207"/>
      <c r="C265" s="220" t="s">
        <v>78</v>
      </c>
      <c r="D265" s="214"/>
      <c r="E265" s="212"/>
      <c r="F265" s="214"/>
      <c r="G265" s="215">
        <v>2699986202</v>
      </c>
    </row>
    <row r="266" spans="2:7">
      <c r="B266" s="207"/>
      <c r="C266" s="207"/>
      <c r="D266" s="207"/>
      <c r="E266" s="207"/>
      <c r="F266" s="207"/>
      <c r="G266" s="207"/>
    </row>
    <row r="267" spans="2:7">
      <c r="B267" s="491"/>
      <c r="C267" s="492"/>
      <c r="D267" s="492"/>
      <c r="E267" s="492"/>
      <c r="F267" s="492"/>
      <c r="G267" s="492"/>
    </row>
    <row r="268" spans="2:7">
      <c r="B268" s="491"/>
      <c r="C268" s="492"/>
      <c r="D268" s="492"/>
      <c r="E268" s="492"/>
      <c r="F268" s="492"/>
      <c r="G268" s="492"/>
    </row>
    <row r="269" spans="2:7">
      <c r="B269" s="491"/>
      <c r="C269" s="492" t="s">
        <v>446</v>
      </c>
      <c r="D269" s="492"/>
      <c r="E269" s="492"/>
      <c r="F269" s="492"/>
      <c r="G269" s="492"/>
    </row>
    <row r="270" spans="2:7" ht="15.75" thickBot="1">
      <c r="B270" s="207"/>
      <c r="C270" s="207"/>
      <c r="D270" s="207"/>
      <c r="E270" s="207"/>
      <c r="F270" s="207"/>
      <c r="G270" s="207"/>
    </row>
    <row r="271" spans="2:7" ht="15.75" thickBot="1">
      <c r="B271" s="230" t="s">
        <v>70</v>
      </c>
      <c r="C271" s="221" t="s">
        <v>89</v>
      </c>
      <c r="D271" s="221" t="s">
        <v>71</v>
      </c>
      <c r="E271" s="221" t="s">
        <v>478</v>
      </c>
      <c r="F271" s="221" t="s">
        <v>479</v>
      </c>
      <c r="G271" s="221" t="s">
        <v>480</v>
      </c>
    </row>
    <row r="272" spans="2:7" ht="15.75" thickBot="1">
      <c r="B272" s="187">
        <v>1</v>
      </c>
      <c r="C272" s="199" t="s">
        <v>90</v>
      </c>
      <c r="D272" s="189"/>
      <c r="E272" s="189"/>
      <c r="F272" s="190"/>
      <c r="G272" s="190"/>
    </row>
    <row r="273" spans="2:7" ht="18.75" thickBot="1">
      <c r="B273" s="191">
        <v>1.01</v>
      </c>
      <c r="C273" s="192" t="s">
        <v>447</v>
      </c>
      <c r="D273" s="193" t="s">
        <v>75</v>
      </c>
      <c r="E273" s="193">
        <v>620</v>
      </c>
      <c r="F273" s="194">
        <v>1433</v>
      </c>
      <c r="G273" s="195">
        <v>888460</v>
      </c>
    </row>
    <row r="274" spans="2:7" ht="15.75" thickBot="1">
      <c r="B274" s="191">
        <v>1.02</v>
      </c>
      <c r="C274" s="192" t="s">
        <v>448</v>
      </c>
      <c r="D274" s="193" t="s">
        <v>75</v>
      </c>
      <c r="E274" s="193">
        <v>190</v>
      </c>
      <c r="F274" s="194">
        <v>5633</v>
      </c>
      <c r="G274" s="195">
        <v>1070270</v>
      </c>
    </row>
    <row r="275" spans="2:7" ht="36.75" thickBot="1">
      <c r="B275" s="191">
        <v>1.03</v>
      </c>
      <c r="C275" s="192" t="s">
        <v>449</v>
      </c>
      <c r="D275" s="193" t="s">
        <v>72</v>
      </c>
      <c r="E275" s="193">
        <v>106</v>
      </c>
      <c r="F275" s="194">
        <v>16570</v>
      </c>
      <c r="G275" s="195">
        <v>1756420</v>
      </c>
    </row>
    <row r="276" spans="2:7" ht="15.75" thickBot="1">
      <c r="B276" s="191"/>
      <c r="C276" s="199" t="s">
        <v>73</v>
      </c>
      <c r="D276" s="193"/>
      <c r="E276" s="193"/>
      <c r="F276" s="193"/>
      <c r="G276" s="222">
        <v>3715150</v>
      </c>
    </row>
    <row r="277" spans="2:7" ht="15.75" thickBot="1">
      <c r="B277" s="187">
        <v>2</v>
      </c>
      <c r="C277" s="199" t="s">
        <v>112</v>
      </c>
      <c r="D277" s="193"/>
      <c r="E277" s="193"/>
      <c r="F277" s="193"/>
      <c r="G277" s="193"/>
    </row>
    <row r="278" spans="2:7" ht="45.75" thickBot="1">
      <c r="B278" s="191">
        <v>2.0099999999999998</v>
      </c>
      <c r="C278" s="192" t="s">
        <v>450</v>
      </c>
      <c r="D278" s="193" t="s">
        <v>74</v>
      </c>
      <c r="E278" s="193">
        <v>244</v>
      </c>
      <c r="F278" s="194">
        <v>46115</v>
      </c>
      <c r="G278" s="194">
        <v>11252060</v>
      </c>
    </row>
    <row r="279" spans="2:7" ht="15.75" thickBot="1">
      <c r="B279" s="191"/>
      <c r="C279" s="199" t="s">
        <v>451</v>
      </c>
      <c r="D279" s="193"/>
      <c r="E279" s="193"/>
      <c r="F279" s="193"/>
      <c r="G279" s="222">
        <v>11252060</v>
      </c>
    </row>
    <row r="280" spans="2:7" ht="15.75" thickBot="1">
      <c r="B280" s="187">
        <v>3</v>
      </c>
      <c r="C280" s="199" t="s">
        <v>115</v>
      </c>
      <c r="D280" s="193"/>
      <c r="E280" s="193"/>
      <c r="F280" s="193"/>
      <c r="G280" s="207"/>
    </row>
    <row r="281" spans="2:7" ht="36.75" thickBot="1">
      <c r="B281" s="191">
        <v>3.01</v>
      </c>
      <c r="C281" s="192" t="s">
        <v>452</v>
      </c>
      <c r="D281" s="193" t="s">
        <v>74</v>
      </c>
      <c r="E281" s="193">
        <v>109</v>
      </c>
      <c r="F281" s="194">
        <v>17169</v>
      </c>
      <c r="G281" s="223">
        <v>1871421</v>
      </c>
    </row>
    <row r="282" spans="2:7" ht="27.75" thickBot="1">
      <c r="B282" s="191">
        <v>3.02</v>
      </c>
      <c r="C282" s="192" t="s">
        <v>453</v>
      </c>
      <c r="D282" s="193" t="s">
        <v>74</v>
      </c>
      <c r="E282" s="193">
        <v>104</v>
      </c>
      <c r="F282" s="194">
        <v>10853</v>
      </c>
      <c r="G282" s="194">
        <v>1128712</v>
      </c>
    </row>
    <row r="283" spans="2:7" ht="27.75" thickBot="1">
      <c r="B283" s="191">
        <v>3.03</v>
      </c>
      <c r="C283" s="192" t="s">
        <v>454</v>
      </c>
      <c r="D283" s="193" t="s">
        <v>74</v>
      </c>
      <c r="E283" s="193">
        <v>62</v>
      </c>
      <c r="F283" s="194">
        <v>68476</v>
      </c>
      <c r="G283" s="194">
        <v>4245512</v>
      </c>
    </row>
    <row r="284" spans="2:7" ht="36.75" thickBot="1">
      <c r="B284" s="191">
        <v>3.04</v>
      </c>
      <c r="C284" s="192" t="s">
        <v>455</v>
      </c>
      <c r="D284" s="193" t="s">
        <v>74</v>
      </c>
      <c r="E284" s="193">
        <v>162</v>
      </c>
      <c r="F284" s="194">
        <v>77576</v>
      </c>
      <c r="G284" s="194">
        <v>12567312</v>
      </c>
    </row>
    <row r="285" spans="2:7" ht="27.75" thickBot="1">
      <c r="B285" s="191">
        <v>3.05</v>
      </c>
      <c r="C285" s="192" t="s">
        <v>456</v>
      </c>
      <c r="D285" s="193" t="s">
        <v>74</v>
      </c>
      <c r="E285" s="193">
        <v>86</v>
      </c>
      <c r="F285" s="194">
        <v>142800</v>
      </c>
      <c r="G285" s="194">
        <v>12280800</v>
      </c>
    </row>
    <row r="286" spans="2:7" ht="27.75" thickBot="1">
      <c r="B286" s="191">
        <v>3.06</v>
      </c>
      <c r="C286" s="192" t="s">
        <v>457</v>
      </c>
      <c r="D286" s="193" t="s">
        <v>74</v>
      </c>
      <c r="E286" s="193">
        <v>84</v>
      </c>
      <c r="F286" s="194">
        <v>149051</v>
      </c>
      <c r="G286" s="194">
        <v>12520284</v>
      </c>
    </row>
    <row r="287" spans="2:7" ht="15.75" thickBot="1">
      <c r="B287" s="191"/>
      <c r="C287" s="199" t="s">
        <v>458</v>
      </c>
      <c r="D287" s="193"/>
      <c r="E287" s="193"/>
      <c r="F287" s="193"/>
      <c r="G287" s="222">
        <v>44614041</v>
      </c>
    </row>
    <row r="288" spans="2:7" ht="18.75" thickBot="1">
      <c r="B288" s="187">
        <v>4</v>
      </c>
      <c r="C288" s="199" t="s">
        <v>459</v>
      </c>
      <c r="D288" s="193"/>
      <c r="E288" s="193"/>
      <c r="F288" s="193"/>
      <c r="G288" s="193"/>
    </row>
    <row r="289" spans="2:7" ht="63.75" thickBot="1">
      <c r="B289" s="191">
        <v>4.01</v>
      </c>
      <c r="C289" s="192" t="s">
        <v>460</v>
      </c>
      <c r="D289" s="193" t="s">
        <v>75</v>
      </c>
      <c r="E289" s="193">
        <v>34</v>
      </c>
      <c r="F289" s="194">
        <v>103840</v>
      </c>
      <c r="G289" s="194">
        <v>3530560</v>
      </c>
    </row>
    <row r="290" spans="2:7" ht="63.75" thickBot="1">
      <c r="B290" s="191">
        <v>4.0199999999999996</v>
      </c>
      <c r="C290" s="192" t="s">
        <v>461</v>
      </c>
      <c r="D290" s="193" t="s">
        <v>75</v>
      </c>
      <c r="E290" s="193">
        <v>14</v>
      </c>
      <c r="F290" s="194">
        <v>103840</v>
      </c>
      <c r="G290" s="194">
        <v>1453760</v>
      </c>
    </row>
    <row r="291" spans="2:7" ht="63.75" thickBot="1">
      <c r="B291" s="191">
        <v>4.03</v>
      </c>
      <c r="C291" s="192" t="s">
        <v>462</v>
      </c>
      <c r="D291" s="193" t="s">
        <v>75</v>
      </c>
      <c r="E291" s="193">
        <v>50</v>
      </c>
      <c r="F291" s="194">
        <v>181368</v>
      </c>
      <c r="G291" s="194">
        <v>9068400</v>
      </c>
    </row>
    <row r="292" spans="2:7" ht="36.75" thickBot="1">
      <c r="B292" s="191">
        <v>4.04</v>
      </c>
      <c r="C292" s="192" t="s">
        <v>463</v>
      </c>
      <c r="D292" s="193" t="s">
        <v>75</v>
      </c>
      <c r="E292" s="193">
        <v>36</v>
      </c>
      <c r="F292" s="194">
        <v>95436</v>
      </c>
      <c r="G292" s="194">
        <v>3435696</v>
      </c>
    </row>
    <row r="293" spans="2:7" ht="36.75" thickBot="1">
      <c r="B293" s="191">
        <v>4.05</v>
      </c>
      <c r="C293" s="192" t="s">
        <v>235</v>
      </c>
      <c r="D293" s="193" t="s">
        <v>76</v>
      </c>
      <c r="E293" s="193">
        <v>10</v>
      </c>
      <c r="F293" s="194">
        <v>56456</v>
      </c>
      <c r="G293" s="194">
        <v>564560</v>
      </c>
    </row>
    <row r="294" spans="2:7" ht="15.75" thickBot="1">
      <c r="B294" s="187"/>
      <c r="C294" s="201" t="s">
        <v>464</v>
      </c>
      <c r="D294" s="202"/>
      <c r="E294" s="193"/>
      <c r="F294" s="201"/>
      <c r="G294" s="203">
        <v>18052976</v>
      </c>
    </row>
    <row r="295" spans="2:7" ht="15.75" thickBot="1">
      <c r="B295" s="187">
        <v>5</v>
      </c>
      <c r="C295" s="201" t="s">
        <v>465</v>
      </c>
      <c r="D295" s="191"/>
      <c r="E295" s="193"/>
      <c r="F295" s="193"/>
      <c r="G295" s="189"/>
    </row>
    <row r="296" spans="2:7" ht="81.75" thickBot="1">
      <c r="B296" s="191">
        <v>5.01</v>
      </c>
      <c r="C296" s="192" t="s">
        <v>466</v>
      </c>
      <c r="D296" s="193" t="s">
        <v>76</v>
      </c>
      <c r="E296" s="193">
        <v>1</v>
      </c>
      <c r="F296" s="194">
        <v>10528887</v>
      </c>
      <c r="G296" s="194">
        <v>10528887</v>
      </c>
    </row>
    <row r="297" spans="2:7" ht="45.75" thickBot="1">
      <c r="B297" s="191">
        <v>5.0199999999999996</v>
      </c>
      <c r="C297" s="192" t="s">
        <v>467</v>
      </c>
      <c r="D297" s="193" t="s">
        <v>75</v>
      </c>
      <c r="E297" s="193">
        <v>1</v>
      </c>
      <c r="F297" s="194">
        <v>226860</v>
      </c>
      <c r="G297" s="194">
        <v>226860</v>
      </c>
    </row>
    <row r="298" spans="2:7" ht="36.75" thickBot="1">
      <c r="B298" s="191">
        <v>5.03</v>
      </c>
      <c r="C298" s="192" t="s">
        <v>468</v>
      </c>
      <c r="D298" s="193" t="s">
        <v>72</v>
      </c>
      <c r="E298" s="193">
        <v>30</v>
      </c>
      <c r="F298" s="194">
        <v>62737</v>
      </c>
      <c r="G298" s="194">
        <v>1882110</v>
      </c>
    </row>
    <row r="299" spans="2:7" ht="15.75" thickBot="1">
      <c r="B299" s="187"/>
      <c r="C299" s="188" t="s">
        <v>469</v>
      </c>
      <c r="D299" s="189"/>
      <c r="E299" s="193"/>
      <c r="F299" s="204"/>
      <c r="G299" s="203">
        <v>12637857</v>
      </c>
    </row>
    <row r="300" spans="2:7" ht="15.75" thickBot="1">
      <c r="B300" s="187">
        <v>6</v>
      </c>
      <c r="C300" s="188" t="s">
        <v>470</v>
      </c>
      <c r="D300" s="201"/>
      <c r="E300" s="191"/>
      <c r="F300" s="188"/>
      <c r="G300" s="193"/>
    </row>
    <row r="301" spans="2:7" ht="27.75" thickBot="1">
      <c r="B301" s="191">
        <v>6.01</v>
      </c>
      <c r="C301" s="192" t="s">
        <v>471</v>
      </c>
      <c r="D301" s="193" t="s">
        <v>72</v>
      </c>
      <c r="E301" s="193">
        <v>120</v>
      </c>
      <c r="F301" s="194">
        <v>3080</v>
      </c>
      <c r="G301" s="194">
        <v>369600</v>
      </c>
    </row>
    <row r="302" spans="2:7" ht="27.75" thickBot="1">
      <c r="B302" s="191">
        <v>6.02</v>
      </c>
      <c r="C302" s="192" t="s">
        <v>84</v>
      </c>
      <c r="D302" s="193" t="s">
        <v>74</v>
      </c>
      <c r="E302" s="193">
        <v>12</v>
      </c>
      <c r="F302" s="194">
        <v>631123</v>
      </c>
      <c r="G302" s="194">
        <v>7573476</v>
      </c>
    </row>
    <row r="303" spans="2:7" ht="15.75" thickBot="1">
      <c r="B303" s="187"/>
      <c r="C303" s="201" t="s">
        <v>472</v>
      </c>
      <c r="D303" s="202"/>
      <c r="E303" s="193"/>
      <c r="F303" s="201"/>
      <c r="G303" s="203">
        <v>7943076</v>
      </c>
    </row>
    <row r="304" spans="2:7" ht="15.75" thickBot="1">
      <c r="B304" s="187">
        <v>7</v>
      </c>
      <c r="C304" s="188" t="s">
        <v>473</v>
      </c>
      <c r="D304" s="193"/>
      <c r="E304" s="193"/>
      <c r="F304" s="193"/>
      <c r="G304" s="193"/>
    </row>
    <row r="305" spans="2:7" ht="126.75" thickBot="1">
      <c r="B305" s="191">
        <v>7.01</v>
      </c>
      <c r="C305" s="192" t="s">
        <v>474</v>
      </c>
      <c r="D305" s="193" t="s">
        <v>76</v>
      </c>
      <c r="E305" s="193">
        <v>1</v>
      </c>
      <c r="F305" s="194">
        <v>27172501</v>
      </c>
      <c r="G305" s="194">
        <v>27172501</v>
      </c>
    </row>
    <row r="306" spans="2:7" ht="15.75" thickBot="1">
      <c r="B306" s="191"/>
      <c r="C306" s="188" t="s">
        <v>475</v>
      </c>
      <c r="D306" s="189"/>
      <c r="E306" s="193"/>
      <c r="F306" s="204"/>
      <c r="G306" s="203">
        <v>27172501</v>
      </c>
    </row>
    <row r="307" spans="2:7" ht="15.75" thickBot="1">
      <c r="B307" s="207"/>
      <c r="C307" s="207"/>
      <c r="D307" s="207"/>
      <c r="E307" s="207"/>
      <c r="F307" s="207"/>
      <c r="G307" s="207"/>
    </row>
    <row r="308" spans="2:7" ht="15.75" thickBot="1">
      <c r="B308" s="208"/>
      <c r="C308" s="209" t="s">
        <v>77</v>
      </c>
      <c r="D308" s="210"/>
      <c r="E308" s="211"/>
      <c r="F308" s="212"/>
      <c r="G308" s="200">
        <v>125387661</v>
      </c>
    </row>
    <row r="309" spans="2:7">
      <c r="B309" s="207"/>
      <c r="C309" s="207"/>
      <c r="D309" s="207"/>
      <c r="E309" s="207"/>
      <c r="F309" s="207"/>
      <c r="G309" s="207"/>
    </row>
    <row r="310" spans="2:7" ht="15.75" thickBot="1">
      <c r="B310" s="207"/>
      <c r="C310" s="207"/>
      <c r="D310" s="207"/>
      <c r="E310" s="207"/>
      <c r="F310" s="207"/>
      <c r="G310" s="207"/>
    </row>
    <row r="311" spans="2:7" ht="15.75" thickBot="1">
      <c r="B311" s="207"/>
      <c r="C311" s="216" t="s">
        <v>79</v>
      </c>
      <c r="D311" s="224"/>
      <c r="E311" s="225">
        <v>0.1</v>
      </c>
      <c r="F311" s="214"/>
      <c r="G311" s="195">
        <v>12538766.1</v>
      </c>
    </row>
    <row r="312" spans="2:7" ht="15.75" thickBot="1">
      <c r="B312" s="207"/>
      <c r="C312" s="216" t="s">
        <v>80</v>
      </c>
      <c r="D312" s="226"/>
      <c r="E312" s="227">
        <v>0.05</v>
      </c>
      <c r="F312" s="193"/>
      <c r="G312" s="195">
        <v>6269383.0499999998</v>
      </c>
    </row>
    <row r="313" spans="2:7" ht="15.75" thickBot="1">
      <c r="B313" s="207"/>
      <c r="C313" s="216" t="s">
        <v>81</v>
      </c>
      <c r="D313" s="226"/>
      <c r="E313" s="227">
        <v>0.04</v>
      </c>
      <c r="F313" s="193"/>
      <c r="G313" s="195">
        <v>5015506.4400000004</v>
      </c>
    </row>
    <row r="314" spans="2:7" ht="15.75" thickBot="1">
      <c r="B314" s="207"/>
      <c r="C314" s="216" t="s">
        <v>82</v>
      </c>
      <c r="D314" s="226"/>
      <c r="E314" s="227">
        <v>0.16</v>
      </c>
      <c r="F314" s="193"/>
      <c r="G314" s="195">
        <v>802481.03</v>
      </c>
    </row>
    <row r="315" spans="2:7" ht="15.75" thickBot="1">
      <c r="B315" s="207"/>
      <c r="C315" s="207"/>
      <c r="D315" s="207"/>
      <c r="E315" s="207"/>
      <c r="F315" s="207"/>
      <c r="G315" s="207"/>
    </row>
    <row r="316" spans="2:7" ht="15.75" thickBot="1">
      <c r="B316" s="207"/>
      <c r="C316" s="218" t="s">
        <v>445</v>
      </c>
      <c r="D316" s="214"/>
      <c r="E316" s="219"/>
      <c r="F316" s="214"/>
      <c r="G316" s="228">
        <v>0.38</v>
      </c>
    </row>
    <row r="317" spans="2:7" ht="15.75" thickBot="1">
      <c r="B317" s="207"/>
      <c r="C317" s="207"/>
      <c r="D317" s="207"/>
      <c r="E317" s="207"/>
      <c r="F317" s="207"/>
      <c r="G317" s="207"/>
    </row>
    <row r="318" spans="2:7" ht="15.75" thickBot="1">
      <c r="B318" s="207"/>
      <c r="C318" s="220" t="s">
        <v>78</v>
      </c>
      <c r="D318" s="214"/>
      <c r="E318" s="212"/>
      <c r="F318" s="214"/>
      <c r="G318" s="215">
        <v>150013798</v>
      </c>
    </row>
    <row r="319" spans="2:7">
      <c r="B319" s="207"/>
      <c r="C319" s="207"/>
      <c r="D319" s="207"/>
      <c r="E319" s="207"/>
      <c r="F319" s="207"/>
      <c r="G319" s="207"/>
    </row>
    <row r="320" spans="2:7" ht="15.75" thickBot="1">
      <c r="B320" s="207"/>
      <c r="C320" s="207"/>
      <c r="D320" s="207"/>
      <c r="E320" s="207"/>
      <c r="F320" s="207"/>
      <c r="G320" s="207"/>
    </row>
    <row r="321" spans="2:7" ht="27" customHeight="1" thickBot="1">
      <c r="B321" s="207"/>
      <c r="C321" s="488" t="s">
        <v>476</v>
      </c>
      <c r="D321" s="489"/>
      <c r="E321" s="489"/>
      <c r="F321" s="490"/>
      <c r="G321" s="215">
        <v>2850000000</v>
      </c>
    </row>
  </sheetData>
  <mergeCells count="6">
    <mergeCell ref="C321:F321"/>
    <mergeCell ref="C53:D53"/>
    <mergeCell ref="B267:B269"/>
    <mergeCell ref="C267:G267"/>
    <mergeCell ref="C268:G268"/>
    <mergeCell ref="C269:G26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capacidad de cotrataicon </vt:lpstr>
      <vt:lpstr>Info Proceso</vt:lpstr>
      <vt:lpstr>Plural</vt:lpstr>
      <vt:lpstr>Captura</vt:lpstr>
      <vt:lpstr>CapturaOtros</vt:lpstr>
      <vt:lpstr>Captura2</vt:lpstr>
      <vt:lpstr>Num Contratos</vt:lpstr>
      <vt:lpstr>FinActual</vt:lpstr>
      <vt:lpstr>Reporte</vt:lpstr>
      <vt:lpstr>CORRECCION ARITMETICA </vt:lpstr>
      <vt:lpstr>INDICADORES FINANCIEROS </vt:lpstr>
      <vt:lpstr>Hoja3</vt:lpstr>
      <vt:lpstr>INDICADORES CONSORCIOS </vt:lpstr>
      <vt:lpstr>DOCUMENTOS VERIFICACION FINANIE</vt:lpstr>
      <vt:lpstr>VALOR PROPUESTAS</vt:lpstr>
      <vt:lpstr>MEDIA ARITMETICA  </vt:lpstr>
      <vt:lpstr>ANEXO No 17 DESGLOSE OFERT ECON</vt:lpstr>
      <vt:lpstr>MEDIA GEOMETRICA CON PRESUPUEST</vt:lpstr>
      <vt:lpstr>Hoja2</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Mauricio Romero</dc:creator>
  <cp:lastModifiedBy>Martha Yolima Santamaria Quintero</cp:lastModifiedBy>
  <cp:lastPrinted>2019-06-07T18:47:04Z</cp:lastPrinted>
  <dcterms:created xsi:type="dcterms:W3CDTF">2014-02-27T20:48:31Z</dcterms:created>
  <dcterms:modified xsi:type="dcterms:W3CDTF">2019-08-08T19:57:45Z</dcterms:modified>
</cp:coreProperties>
</file>