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327"/>
  <workbookPr defaultThemeVersion="124226"/>
  <mc:AlternateContent xmlns:mc="http://schemas.openxmlformats.org/markup-compatibility/2006">
    <mc:Choice Requires="x15">
      <x15ac:absPath xmlns:x15ac="http://schemas.microsoft.com/office/spreadsheetml/2010/11/ac" url="C:\Users\justiniano.turizo\Documents\silvicultura apertura\"/>
    </mc:Choice>
  </mc:AlternateContent>
  <xr:revisionPtr revIDLastSave="0" documentId="8_{F7C550A8-D95C-4E7F-BE4A-63F829380036}" xr6:coauthVersionLast="47" xr6:coauthVersionMax="47" xr10:uidLastSave="{00000000-0000-0000-0000-000000000000}"/>
  <bookViews>
    <workbookView xWindow="-120" yWindow="-120" windowWidth="29040" windowHeight="15840" firstSheet="2" activeTab="2" xr2:uid="{00000000-000D-0000-FFFF-FFFF00000000}"/>
  </bookViews>
  <sheets>
    <sheet name="ESTUDIO DE MERCADO" sheetId="4" state="hidden" r:id="rId1"/>
    <sheet name="PRESUPUESTO OFICIAL  " sheetId="18" state="hidden" r:id="rId2"/>
    <sheet name="ESTUDIO DE MERCADO " sheetId="17" r:id="rId3"/>
  </sheets>
  <definedNames>
    <definedName name="_xlnm.Print_Area" localSheetId="2">'ESTUDIO DE MERCADO '!$A$1:$M$23</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0" i="18" l="1"/>
  <c r="I21" i="18"/>
  <c r="F21" i="18"/>
  <c r="H19" i="18"/>
  <c r="H18" i="18"/>
  <c r="H16" i="18"/>
  <c r="H15" i="18"/>
  <c r="H14" i="18"/>
  <c r="H13" i="18"/>
  <c r="H12" i="18"/>
  <c r="H10" i="18"/>
  <c r="H8" i="18"/>
  <c r="H7" i="18"/>
  <c r="H5" i="18"/>
  <c r="M21" i="17"/>
  <c r="E19" i="18" s="1"/>
  <c r="G19" i="18" s="1"/>
  <c r="N21" i="17" l="1"/>
  <c r="M9" i="17" l="1"/>
  <c r="M10" i="17"/>
  <c r="M12" i="17"/>
  <c r="M14" i="17"/>
  <c r="M15" i="17"/>
  <c r="M16" i="17"/>
  <c r="M17" i="17"/>
  <c r="M18" i="17"/>
  <c r="N18" i="17" s="1"/>
  <c r="E16" i="18" s="1"/>
  <c r="G16" i="18" s="1"/>
  <c r="M20" i="17"/>
  <c r="M22" i="17"/>
  <c r="M7" i="17"/>
  <c r="E15" i="18" l="1"/>
  <c r="G15" i="18" s="1"/>
  <c r="N17" i="17"/>
  <c r="N16" i="17"/>
  <c r="E14" i="18"/>
  <c r="G14" i="18" s="1"/>
  <c r="N7" i="17"/>
  <c r="E5" i="18"/>
  <c r="G5" i="18" s="1"/>
  <c r="E13" i="18"/>
  <c r="G13" i="18" s="1"/>
  <c r="N15" i="17"/>
  <c r="E7" i="18"/>
  <c r="G7" i="18" s="1"/>
  <c r="N9" i="17"/>
  <c r="N22" i="17"/>
  <c r="E20" i="18"/>
  <c r="G20" i="18" s="1"/>
  <c r="N14" i="17"/>
  <c r="E12" i="18"/>
  <c r="G12" i="18" s="1"/>
  <c r="N20" i="17"/>
  <c r="E18" i="18"/>
  <c r="G18" i="18" s="1"/>
  <c r="N12" i="17"/>
  <c r="E10" i="18"/>
  <c r="G10" i="18" s="1"/>
  <c r="N10" i="17"/>
  <c r="E8" i="18"/>
  <c r="G8" i="18" s="1"/>
  <c r="H7" i="17"/>
  <c r="L9" i="17"/>
  <c r="L12" i="17"/>
  <c r="L14" i="17"/>
  <c r="L15" i="17"/>
  <c r="L16" i="17"/>
  <c r="L17" i="17"/>
  <c r="L18" i="17"/>
  <c r="L20" i="17"/>
  <c r="L21" i="17"/>
  <c r="L22" i="17"/>
  <c r="L7" i="17"/>
  <c r="J9" i="17"/>
  <c r="J12" i="17"/>
  <c r="J14" i="17"/>
  <c r="J15" i="17"/>
  <c r="J16" i="17"/>
  <c r="J17" i="17"/>
  <c r="J18" i="17"/>
  <c r="J20" i="17"/>
  <c r="J21" i="17"/>
  <c r="J22" i="17"/>
  <c r="J7" i="17"/>
  <c r="H9" i="17"/>
  <c r="H10" i="17"/>
  <c r="H12" i="17"/>
  <c r="H14" i="17"/>
  <c r="H15" i="17"/>
  <c r="H16" i="17"/>
  <c r="H17" i="17"/>
  <c r="H18" i="17"/>
  <c r="H20" i="17"/>
  <c r="H22" i="17"/>
  <c r="H23" i="17" l="1"/>
  <c r="G21" i="18"/>
  <c r="N23" i="17"/>
  <c r="J23" i="17"/>
  <c r="L23" i="17"/>
  <c r="H6" i="4" l="1"/>
  <c r="K16" i="4"/>
  <c r="L16" i="4"/>
  <c r="G8" i="4"/>
  <c r="H8" i="4"/>
  <c r="G9" i="4"/>
  <c r="H9" i="4"/>
  <c r="G11" i="4"/>
  <c r="H11" i="4"/>
  <c r="G12" i="4"/>
  <c r="H12" i="4"/>
  <c r="G13" i="4"/>
  <c r="H13" i="4"/>
  <c r="G14" i="4"/>
  <c r="H14" i="4"/>
  <c r="G15" i="4"/>
  <c r="H15" i="4"/>
  <c r="G6" i="4"/>
  <c r="H16" i="4"/>
</calcChain>
</file>

<file path=xl/sharedStrings.xml><?xml version="1.0" encoding="utf-8"?>
<sst xmlns="http://schemas.openxmlformats.org/spreadsheetml/2006/main" count="181" uniqueCount="79">
  <si>
    <t>ESTUDIO DE COSTOS</t>
  </si>
  <si>
    <t>PROVEEDORES</t>
  </si>
  <si>
    <t>PROMEDIO</t>
  </si>
  <si>
    <t>JARDÍN BOTÁNICO</t>
  </si>
  <si>
    <t>PRECOODES</t>
  </si>
  <si>
    <t>N°</t>
  </si>
  <si>
    <t>ITEM DE PAGO</t>
  </si>
  <si>
    <t>DESCRIPCIÓN</t>
  </si>
  <si>
    <t>UNIDAD</t>
  </si>
  <si>
    <t>CANTIDAD</t>
  </si>
  <si>
    <t>VALOR UNITARIO</t>
  </si>
  <si>
    <t>VALOR UNITARIO IVA</t>
  </si>
  <si>
    <t>VALOR TOTAL</t>
  </si>
  <si>
    <t>1.0.0</t>
  </si>
  <si>
    <t>ARBORIZACION, COBERTURAS Y PAISAJISMO</t>
  </si>
  <si>
    <t>1.1.0</t>
  </si>
  <si>
    <t>TRASPLANTES</t>
  </si>
  <si>
    <t>12.1.1</t>
  </si>
  <si>
    <t xml:space="preserve">TRASPLANTE de ÁRBOLES bajo cualquier condición, Con un peso menor o igual a 1 tonelada con transporte fuera del radio de accion de la grua; Incluye piloneo, alzada, traslado y reubicación. Se realizará en aquellos árboles que dada su ubicación interfieren con el proyecto, y que este aprobado por la respectiva autoridad ambiental. </t>
  </si>
  <si>
    <t>un</t>
  </si>
  <si>
    <t>1.2.0</t>
  </si>
  <si>
    <t>PODAS</t>
  </si>
  <si>
    <t>1.2.1</t>
  </si>
  <si>
    <t xml:space="preserve">PODAS, cargue y retiro de ÁRBOLES ADULTOS bajo cualquier condición. Incluye trozado, chipiado, transporte y disposición del material resultante al sitio que indiquen las autoridades competentes y la interventoría. La poda se realizará con motosierra. Se realizará en aquellos árboles que dada su condiciones fitosanitarias requieren de una poda de aclareo o realce. </t>
  </si>
  <si>
    <t>1.2.2</t>
  </si>
  <si>
    <t xml:space="preserve">PODAS, cargue y retiro de ÁRBOLES JUVENILES bajo cualquier condición, CON ALTURA ENTRE 2.0 y 6.0 m. Incluye trozado, chipiado, transporte y disposición del material resultante al sitio que indiquen las autoridades competentes y la interventoría. La poda se realizará con sierra manual para ramas con diámetros menores a 5 cm. Se realizará en aquellos árboles que dada su condiciones fitosanitarias requieren de una poda de aclareo o realce. </t>
  </si>
  <si>
    <t>1.3.0</t>
  </si>
  <si>
    <t>SILVICULTURA</t>
  </si>
  <si>
    <t>1.3.1</t>
  </si>
  <si>
    <t xml:space="preserve">Suministro, transporte y siembra de ÁRBOLES de altura entre 1,5 m y 2 m, con hoyos de 60 cm de diámetro por 70 cm de profundidad. Incluye insumos como fertilizante, hidroretendor, tutores, disposición adecuada de escombros, mano de obra, excavación,  tierra abonada, herramientas, transporte y todo lo necesario para su correcta siembra. Se deberá suministrar riego 2 veces por semana durante el primer mes, en radio de 1 m y infiltración de 50 cm. Garantia de prendimiento. En caso de mortalidad, se debe reponer el árbol sin que ello sea un costo adicional para el Municipio de Medellín. </t>
  </si>
  <si>
    <t>1.3.3</t>
  </si>
  <si>
    <t>Mantenimiento de árboles y palmas juveniles, incluye insumos, mano de obra, plateo, herramientas, fertilización, poda manual, aplicación de chipiado, disposición adecuada de residuos vegetales, riego con infiltración de 50 cm de profundidad y transporte.</t>
  </si>
  <si>
    <t>1.3.10</t>
  </si>
  <si>
    <t>Control fitosanitario: Control de plagas y enfermedades; son todas las labores encaminadas a la eliminación de insectos, hongos, parásitos, entre otros, mediante la aplicación de productos fungicidas, herbicidas, plaguicidas, entre otros. Incluye todo lo necesario para la correcta realización de la actividad. La actividad incluye marcación del código ID correspondiente del árbol haciendo uso de pintura a base de aceite.</t>
  </si>
  <si>
    <t>1.3.11</t>
  </si>
  <si>
    <t>Sistema de Árbol Urbano SAU: con el fin de lograr realizar seguimiento a todas las intervenciones que se les realice a los árboles de la ciudad, se debe ingresar toda la información de las actividades realizadas a las siembras por compensación de las obras correspondientes al proyecto de valorización del poblado.</t>
  </si>
  <si>
    <t>1.3.12</t>
  </si>
  <si>
    <t>Mantenimiento de areas verdes, esta actividad se debe realizar tres (3) veces al año o cada cuatro (4) meses consistente en corte de la grama en los predios públicos administrados por la entidad, incluye cargue transporte y disposición del material resultante al sitio. que indiquen las autoridades competentes.</t>
  </si>
  <si>
    <t>m2</t>
  </si>
  <si>
    <t>TOTAL</t>
  </si>
  <si>
    <t>Rocería mecánica y/o manual: Erradicación y limpieza en lotes, zonas verdes y alcorques, definidos previamente. Incluye erradicación de plantas herbáceas no deseadas e individuos producto de la regeneración natural con DAP&lt;10cm. Incluye todo lo necesario para la correcta realización de la actividad, empleando para el efecto maquinaria y/o herramientas tales como guadañadora, machetes, rulas, etc. Esta actividad se deberá ejecutar siguiendo la normatividad ambiental vigente, dejando las 
zonas de retiro obligatorias para ríos y quebradas y protección en nacimientos de agua. Para dicha actividad se debe contar con los respectivos equipos de protección personal, protección para transeúntes, vehículos, viviendas entre otros, de acuerdo a las condiciones de cada espacio y a lo requerido.</t>
  </si>
  <si>
    <t>Transporte de residuos: En los lugares donde no se puede dejar el material vegetal para su descomposición, se debe retirar luego de las actividades de mantenimiento y disponer adecuadamente. Incluye todo lo necesario para la correcta realización de la actividad.</t>
  </si>
  <si>
    <t>Cerramiento perimetral: con el fin de delimitar el espacio y 
preservarlo en las condiciones necesarias para la ejecución de las obras de infraestructura física, se requiere el cierre perimetral de los lotes adquiridos o cedidos por el municipio a través de un cerramiento con postes en polipropileno o de madera inmunizada</t>
  </si>
  <si>
    <t>ml</t>
  </si>
  <si>
    <t>TALAS Y DESENRAICE DE ARBOLES</t>
  </si>
  <si>
    <t>TALA, cargue y retiro de ÁRBOLES bajo condición NORMAL.  Incluye trozado, chipiado, transporte y disposición del material resultante al sitio que indiquen las autoridades competentes y la interventoría. Se realizará en aquellos árboles que dada su ubicación interfieren con el proyecto o que ofrezcan algún riesgo para la comunidad y que no justifique su trasplante. Según definición del Plan de Manejo Arbóreo y de FONVALMED.</t>
  </si>
  <si>
    <t xml:space="preserve">Otras actividades, se incluye: mantenimiento de pasos de fauna silvestre de acuerdo a los posibles requerimientos de la autoridad ambiental competente u otros requerimientos según apliquen al componente forestal y fauna. 
</t>
  </si>
  <si>
    <t xml:space="preserve">CANTIDAD </t>
  </si>
  <si>
    <t xml:space="preserve">VALOR TOTAL </t>
  </si>
  <si>
    <t xml:space="preserve">PRESUPUESTO OFICIAL </t>
  </si>
  <si>
    <t xml:space="preserve">PRECIO UNITARIO </t>
  </si>
  <si>
    <t>PORCENTAJE DE CALIFICACIÓN DEL PRECIO</t>
  </si>
  <si>
    <t xml:space="preserve">ACTIVIDADES COMPLEMENTARIAS </t>
  </si>
  <si>
    <t>1.1.1</t>
  </si>
  <si>
    <t>1.4.0</t>
  </si>
  <si>
    <t>1.4.1</t>
  </si>
  <si>
    <t>1.4.2</t>
  </si>
  <si>
    <t>1.4.3</t>
  </si>
  <si>
    <t>1.4.4</t>
  </si>
  <si>
    <t>1.4.5</t>
  </si>
  <si>
    <t>1.5.0</t>
  </si>
  <si>
    <t>1.5.1</t>
  </si>
  <si>
    <t>1.5.2</t>
  </si>
  <si>
    <t>1.5.3</t>
  </si>
  <si>
    <t xml:space="preserve">TOTAL DE LA VALORACIÓN </t>
  </si>
  <si>
    <t xml:space="preserve">JARDIN BOTÁNICO </t>
  </si>
  <si>
    <t xml:space="preserve">PRECOODES </t>
  </si>
  <si>
    <t xml:space="preserve">SAVIA </t>
  </si>
  <si>
    <t xml:space="preserve">N/A </t>
  </si>
  <si>
    <t xml:space="preserve">ESTIMACION DEL PRESUPUESTO </t>
  </si>
  <si>
    <t xml:space="preserve">COTIZACIONES EMPRESAS ESPECIALIZADAS EN EL OBJETO </t>
  </si>
  <si>
    <t xml:space="preserve">TOTAL INCLUDO AIU </t>
  </si>
  <si>
    <t>PRECIO UNITARIO INCLUDO AIU</t>
  </si>
  <si>
    <t xml:space="preserve">VALOR TOTALINCLUDO AIU </t>
  </si>
  <si>
    <t xml:space="preserve">VALOR TOTAL INCLUDO AIU </t>
  </si>
  <si>
    <t xml:space="preserve">PROMEDIO PRECIOS UNITARIOS INCLUIDO AIU </t>
  </si>
  <si>
    <t xml:space="preserve">PROMEDIO VALOR TOTA INCLUIDO AIU  </t>
  </si>
  <si>
    <t>CANTIDADES  ESTIMADAS</t>
  </si>
  <si>
    <t>PARTICIPACION DE LA ACTIVIDAD DENTRO DEL PRESUPUESTO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</si>
</sst>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 #,##0.00_-;\-&quot;$&quot;\ * #,##0.00_-;_-&quot;$&quot;\ * &quot;-&quot;??_-;_-@_-"/>
    <numFmt numFmtId="164" formatCode="_(&quot;$&quot;\ * #,##0.00_);_(&quot;$&quot;\ * \(#,##0.00\);_(&quot;$&quot;\ * &quot;-&quot;??_);_(@_)"/>
    <numFmt numFmtId="165" formatCode="_ &quot;$&quot;\ * #,##0_ ;_ &quot;$&quot;\ * \-#,##0_ ;_ &quot;$&quot;\ * &quot;-&quot;_ ;_ @_ "/>
    <numFmt numFmtId="166" formatCode="_-* #,##0.00\ &quot;Pts&quot;_-;\-* #,##0.00\ &quot;Pts&quot;_-;_-* &quot;-&quot;??\ &quot;Pts&quot;_-;_-@_-"/>
    <numFmt numFmtId="167" formatCode="_ * #,##0.00_ ;_ * \-#,##0.00_ ;_ * &quot;-&quot;??_ ;_ @_ "/>
    <numFmt numFmtId="168" formatCode="_-&quot;$&quot;\ * #,##0_-;\-&quot;$&quot;\ * #,##0_-;_-&quot;$&quot;\ * &quot;-&quot;??_-;_-@_-"/>
    <numFmt numFmtId="169" formatCode="0.0"/>
  </numFmts>
  <fonts count="19" x14ac:knownFonts="1">
    <font>
      <sz val="11"/>
      <color theme="1"/>
      <name val="Calibri"/>
      <family val="2"/>
      <scheme val="minor"/>
    </font>
    <font>
      <sz val="11"/>
      <color theme="1"/>
      <name val="Calibri"/>
      <family val="2"/>
      <scheme val="minor"/>
    </font>
    <font>
      <b/>
      <sz val="11"/>
      <color theme="1"/>
      <name val="Calibri"/>
      <family val="2"/>
      <scheme val="minor"/>
    </font>
    <font>
      <b/>
      <sz val="11"/>
      <name val="Calibri"/>
      <family val="2"/>
      <scheme val="minor"/>
    </font>
    <font>
      <b/>
      <sz val="12"/>
      <color theme="1"/>
      <name val="Calibri"/>
      <family val="2"/>
      <scheme val="minor"/>
    </font>
    <font>
      <b/>
      <sz val="14"/>
      <color theme="1"/>
      <name val="Calibri"/>
      <family val="2"/>
      <scheme val="minor"/>
    </font>
    <font>
      <sz val="11"/>
      <name val="Arial"/>
      <family val="2"/>
    </font>
    <font>
      <b/>
      <sz val="11"/>
      <name val="Arial"/>
      <family val="2"/>
    </font>
    <font>
      <sz val="10"/>
      <name val="Arial"/>
      <family val="2"/>
    </font>
    <font>
      <sz val="11"/>
      <color rgb="FF000000"/>
      <name val="Arial"/>
      <family val="2"/>
    </font>
    <font>
      <b/>
      <sz val="11"/>
      <color rgb="FF000000"/>
      <name val="Arial"/>
      <family val="2"/>
    </font>
    <font>
      <sz val="11"/>
      <color theme="1"/>
      <name val="Arial"/>
      <family val="2"/>
    </font>
    <font>
      <b/>
      <sz val="14"/>
      <color theme="1"/>
      <name val="Arial"/>
      <family val="2"/>
    </font>
    <font>
      <b/>
      <sz val="10"/>
      <color theme="1"/>
      <name val="Arial"/>
      <family val="2"/>
    </font>
    <font>
      <sz val="10"/>
      <color theme="1"/>
      <name val="Arial"/>
      <family val="2"/>
    </font>
    <font>
      <b/>
      <sz val="10"/>
      <name val="Arial"/>
      <family val="2"/>
    </font>
    <font>
      <b/>
      <sz val="10"/>
      <color rgb="FF000000"/>
      <name val="Arial"/>
      <family val="2"/>
    </font>
    <font>
      <sz val="10"/>
      <color rgb="FF000000"/>
      <name val="Arial"/>
      <family val="2"/>
    </font>
    <font>
      <b/>
      <sz val="8"/>
      <color theme="1"/>
      <name val="Arial"/>
      <family val="2"/>
    </font>
  </fonts>
  <fills count="9">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0" tint="-0.499984740745262"/>
        <bgColor indexed="64"/>
      </patternFill>
    </fill>
    <fill>
      <patternFill patternType="solid">
        <fgColor theme="0"/>
        <bgColor indexed="64"/>
      </patternFill>
    </fill>
    <fill>
      <patternFill patternType="solid">
        <fgColor theme="0" tint="-0.34998626667073579"/>
        <bgColor indexed="64"/>
      </patternFill>
    </fill>
    <fill>
      <patternFill patternType="solid">
        <fgColor theme="4" tint="0.59999389629810485"/>
        <bgColor indexed="64"/>
      </patternFill>
    </fill>
  </fills>
  <borders count="6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medium">
        <color indexed="64"/>
      </top>
      <bottom/>
      <diagonal/>
    </border>
    <border>
      <left style="medium">
        <color indexed="64"/>
      </left>
      <right/>
      <top style="medium">
        <color indexed="64"/>
      </top>
      <bottom/>
      <diagonal/>
    </border>
    <border>
      <left style="thin">
        <color indexed="64"/>
      </left>
      <right style="thin">
        <color indexed="64"/>
      </right>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style="medium">
        <color indexed="64"/>
      </right>
      <top/>
      <bottom style="medium">
        <color indexed="64"/>
      </bottom>
      <diagonal/>
    </border>
    <border>
      <left/>
      <right/>
      <top style="medium">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right style="medium">
        <color indexed="64"/>
      </right>
      <top/>
      <bottom style="thin">
        <color indexed="64"/>
      </bottom>
      <diagonal/>
    </border>
    <border>
      <left style="medium">
        <color indexed="64"/>
      </left>
      <right style="medium">
        <color indexed="64"/>
      </right>
      <top/>
      <bottom style="thin">
        <color indexed="64"/>
      </bottom>
      <diagonal/>
    </border>
    <border>
      <left style="thin">
        <color indexed="64"/>
      </left>
      <right/>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medium">
        <color indexed="64"/>
      </left>
      <right style="medium">
        <color indexed="64"/>
      </right>
      <top style="thin">
        <color indexed="64"/>
      </top>
      <bottom/>
      <diagonal/>
    </border>
    <border>
      <left/>
      <right style="medium">
        <color indexed="64"/>
      </right>
      <top style="thin">
        <color indexed="64"/>
      </top>
      <bottom/>
      <diagonal/>
    </border>
  </borders>
  <cellStyleXfs count="13">
    <xf numFmtId="0" fontId="0" fillId="0" borderId="0"/>
    <xf numFmtId="44" fontId="1" fillId="0" borderId="0" applyFont="0" applyFill="0" applyBorder="0" applyAlignment="0" applyProtection="0"/>
    <xf numFmtId="0" fontId="1" fillId="0" borderId="0"/>
    <xf numFmtId="0" fontId="1" fillId="0" borderId="0"/>
    <xf numFmtId="0" fontId="8" fillId="0" borderId="0"/>
    <xf numFmtId="0" fontId="8" fillId="0" borderId="0"/>
    <xf numFmtId="165" fontId="8" fillId="0" borderId="0" applyFont="0" applyFill="0" applyBorder="0" applyAlignment="0" applyProtection="0"/>
    <xf numFmtId="164" fontId="1" fillId="0" borderId="0" applyFont="0" applyFill="0" applyBorder="0" applyAlignment="0" applyProtection="0"/>
    <xf numFmtId="9" fontId="1" fillId="0" borderId="0" applyFont="0" applyFill="0" applyBorder="0" applyAlignment="0" applyProtection="0"/>
    <xf numFmtId="166" fontId="8" fillId="0" borderId="0" applyFont="0" applyFill="0" applyBorder="0" applyAlignment="0" applyProtection="0"/>
    <xf numFmtId="167" fontId="8"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cellStyleXfs>
  <cellXfs count="194">
    <xf numFmtId="0" fontId="0" fillId="0" borderId="0" xfId="0"/>
    <xf numFmtId="0" fontId="0" fillId="0" borderId="0" xfId="0" applyAlignment="1">
      <alignment wrapText="1"/>
    </xf>
    <xf numFmtId="0" fontId="0" fillId="0" borderId="0" xfId="0" applyAlignment="1">
      <alignment horizontal="center"/>
    </xf>
    <xf numFmtId="0" fontId="2" fillId="5" borderId="19" xfId="0" applyFont="1" applyFill="1" applyBorder="1" applyAlignment="1">
      <alignment horizontal="center" vertical="center" wrapText="1"/>
    </xf>
    <xf numFmtId="0" fontId="2" fillId="5" borderId="5" xfId="0" applyFont="1" applyFill="1" applyBorder="1" applyAlignment="1">
      <alignment horizontal="center" vertical="center" wrapText="1"/>
    </xf>
    <xf numFmtId="0" fontId="2" fillId="5" borderId="20" xfId="0" applyFont="1" applyFill="1" applyBorder="1" applyAlignment="1">
      <alignment horizontal="center" vertical="center" wrapText="1"/>
    </xf>
    <xf numFmtId="0" fontId="9" fillId="0" borderId="22" xfId="4" applyFont="1" applyBorder="1" applyAlignment="1">
      <alignment horizontal="center" vertical="center"/>
    </xf>
    <xf numFmtId="0" fontId="9" fillId="0" borderId="1" xfId="4" applyFont="1" applyBorder="1" applyAlignment="1">
      <alignment horizontal="center" vertical="center"/>
    </xf>
    <xf numFmtId="0" fontId="9" fillId="0" borderId="1" xfId="4" applyFont="1" applyBorder="1" applyAlignment="1">
      <alignment horizontal="justify" vertical="center" wrapText="1"/>
    </xf>
    <xf numFmtId="0" fontId="9" fillId="0" borderId="23" xfId="4" applyFont="1" applyBorder="1" applyAlignment="1">
      <alignment horizontal="center" vertical="center"/>
    </xf>
    <xf numFmtId="0" fontId="9" fillId="0" borderId="2" xfId="4" applyFont="1" applyBorder="1" applyAlignment="1">
      <alignment horizontal="center" vertical="center"/>
    </xf>
    <xf numFmtId="0" fontId="9" fillId="0" borderId="2" xfId="4" applyFont="1" applyBorder="1" applyAlignment="1">
      <alignment horizontal="justify" vertical="center" wrapText="1"/>
    </xf>
    <xf numFmtId="0" fontId="2" fillId="5" borderId="25" xfId="0" applyFont="1" applyFill="1" applyBorder="1" applyAlignment="1">
      <alignment horizontal="center" vertical="center" wrapText="1"/>
    </xf>
    <xf numFmtId="0" fontId="3" fillId="5" borderId="20" xfId="0" applyFont="1" applyFill="1" applyBorder="1" applyAlignment="1">
      <alignment horizontal="center" vertical="center" wrapText="1"/>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5" fillId="0" borderId="1" xfId="0" applyFont="1" applyBorder="1" applyAlignment="1">
      <alignment horizontal="center" vertical="center"/>
    </xf>
    <xf numFmtId="0" fontId="2" fillId="3" borderId="1" xfId="0" applyFont="1" applyFill="1" applyBorder="1" applyAlignment="1">
      <alignment horizontal="center" vertical="center" wrapText="1"/>
    </xf>
    <xf numFmtId="0" fontId="10" fillId="0" borderId="1" xfId="4" applyFont="1" applyBorder="1" applyAlignment="1">
      <alignment horizontal="center" vertical="center"/>
    </xf>
    <xf numFmtId="0" fontId="10" fillId="0" borderId="1" xfId="4" applyFont="1" applyBorder="1" applyAlignment="1">
      <alignment horizontal="justify" vertical="center" wrapText="1"/>
    </xf>
    <xf numFmtId="3" fontId="9" fillId="0" borderId="1" xfId="6" applyNumberFormat="1" applyFont="1" applyFill="1" applyBorder="1" applyAlignment="1">
      <alignment horizontal="center" vertical="center" wrapText="1"/>
    </xf>
    <xf numFmtId="3" fontId="9" fillId="0" borderId="2" xfId="6" applyNumberFormat="1" applyFont="1" applyFill="1" applyBorder="1" applyAlignment="1">
      <alignment horizontal="center" vertical="center" wrapText="1"/>
    </xf>
    <xf numFmtId="44" fontId="2" fillId="0" borderId="1" xfId="0" applyNumberFormat="1" applyFont="1" applyBorder="1" applyAlignment="1">
      <alignment horizontal="center" vertical="center" wrapText="1"/>
    </xf>
    <xf numFmtId="4" fontId="6" fillId="0" borderId="1" xfId="0" applyNumberFormat="1" applyFont="1" applyBorder="1" applyAlignment="1">
      <alignment horizontal="center" vertical="center" wrapText="1"/>
    </xf>
    <xf numFmtId="4" fontId="11" fillId="0" borderId="1" xfId="0" applyNumberFormat="1" applyFont="1" applyBorder="1" applyAlignment="1">
      <alignment horizontal="center" vertical="center"/>
    </xf>
    <xf numFmtId="4" fontId="7" fillId="0" borderId="1" xfId="0" applyNumberFormat="1" applyFont="1" applyBorder="1" applyAlignment="1">
      <alignment horizontal="center" vertical="center" wrapText="1"/>
    </xf>
    <xf numFmtId="4" fontId="12" fillId="0" borderId="1" xfId="0" applyNumberFormat="1" applyFont="1" applyBorder="1" applyAlignment="1">
      <alignment horizontal="center" vertical="center"/>
    </xf>
    <xf numFmtId="4" fontId="9" fillId="3" borderId="7" xfId="7" applyNumberFormat="1" applyFont="1" applyFill="1" applyBorder="1" applyAlignment="1">
      <alignment horizontal="right" vertical="center" wrapText="1" shrinkToFit="1"/>
    </xf>
    <xf numFmtId="4" fontId="11" fillId="3" borderId="1" xfId="0" applyNumberFormat="1" applyFont="1" applyFill="1" applyBorder="1" applyAlignment="1">
      <alignment horizontal="center" vertical="center" wrapText="1"/>
    </xf>
    <xf numFmtId="4" fontId="9" fillId="3" borderId="24" xfId="7" applyNumberFormat="1" applyFont="1" applyFill="1" applyBorder="1" applyAlignment="1">
      <alignment horizontal="right" vertical="center" wrapText="1" shrinkToFit="1"/>
    </xf>
    <xf numFmtId="4" fontId="9" fillId="3" borderId="1" xfId="7" applyNumberFormat="1" applyFont="1" applyFill="1" applyBorder="1" applyAlignment="1">
      <alignment horizontal="right" vertical="center" wrapText="1" shrinkToFit="1"/>
    </xf>
    <xf numFmtId="0" fontId="14" fillId="0" borderId="0" xfId="0" applyFont="1"/>
    <xf numFmtId="0" fontId="13" fillId="0" borderId="29" xfId="0" applyFont="1" applyBorder="1" applyAlignment="1">
      <alignment horizontal="center" vertical="center" wrapText="1"/>
    </xf>
    <xf numFmtId="0" fontId="13" fillId="0" borderId="30" xfId="0" applyFont="1" applyBorder="1" applyAlignment="1">
      <alignment horizontal="center" vertical="center" wrapText="1"/>
    </xf>
    <xf numFmtId="0" fontId="15" fillId="0" borderId="30" xfId="0" applyFont="1" applyBorder="1" applyAlignment="1">
      <alignment horizontal="center" vertical="center" wrapText="1"/>
    </xf>
    <xf numFmtId="0" fontId="14" fillId="0" borderId="0" xfId="0" applyFont="1" applyAlignment="1">
      <alignment wrapText="1"/>
    </xf>
    <xf numFmtId="0" fontId="13" fillId="3" borderId="27" xfId="0" applyFont="1" applyFill="1" applyBorder="1" applyAlignment="1">
      <alignment horizontal="center" vertical="center" wrapText="1"/>
    </xf>
    <xf numFmtId="0" fontId="16" fillId="3" borderId="27" xfId="4" applyFont="1" applyFill="1" applyBorder="1" applyAlignment="1">
      <alignment horizontal="center" vertical="center"/>
    </xf>
    <xf numFmtId="0" fontId="16" fillId="3" borderId="27" xfId="4" applyFont="1" applyFill="1" applyBorder="1" applyAlignment="1">
      <alignment horizontal="justify" vertical="center" wrapText="1"/>
    </xf>
    <xf numFmtId="168" fontId="8" fillId="3" borderId="27" xfId="11" applyNumberFormat="1" applyFont="1" applyFill="1" applyBorder="1" applyAlignment="1">
      <alignment horizontal="center" vertical="center" wrapText="1"/>
    </xf>
    <xf numFmtId="0" fontId="14" fillId="3" borderId="27" xfId="0" applyFont="1" applyFill="1" applyBorder="1" applyAlignment="1">
      <alignment horizontal="center" vertical="center" wrapText="1"/>
    </xf>
    <xf numFmtId="0" fontId="13" fillId="3" borderId="1" xfId="0" applyFont="1" applyFill="1" applyBorder="1" applyAlignment="1">
      <alignment horizontal="center" vertical="center" wrapText="1"/>
    </xf>
    <xf numFmtId="0" fontId="16" fillId="3" borderId="1" xfId="4" applyFont="1" applyFill="1" applyBorder="1" applyAlignment="1">
      <alignment horizontal="center" vertical="center"/>
    </xf>
    <xf numFmtId="0" fontId="16" fillId="3" borderId="1" xfId="4" applyFont="1" applyFill="1" applyBorder="1" applyAlignment="1">
      <alignment horizontal="justify" vertical="center" wrapText="1"/>
    </xf>
    <xf numFmtId="168" fontId="8" fillId="3" borderId="1" xfId="11" applyNumberFormat="1" applyFont="1" applyFill="1" applyBorder="1" applyAlignment="1">
      <alignment horizontal="center" vertical="center" wrapText="1"/>
    </xf>
    <xf numFmtId="0" fontId="14" fillId="3" borderId="1" xfId="0" applyFont="1" applyFill="1" applyBorder="1" applyAlignment="1">
      <alignment horizontal="center" vertical="center" wrapText="1"/>
    </xf>
    <xf numFmtId="0" fontId="16" fillId="0" borderId="1" xfId="4" applyFont="1" applyBorder="1" applyAlignment="1">
      <alignment horizontal="center" vertical="center"/>
    </xf>
    <xf numFmtId="0" fontId="17" fillId="0" borderId="1" xfId="4" applyFont="1" applyBorder="1" applyAlignment="1">
      <alignment horizontal="justify" vertical="center" wrapText="1"/>
    </xf>
    <xf numFmtId="0" fontId="17" fillId="0" borderId="1" xfId="4" applyFont="1" applyBorder="1" applyAlignment="1">
      <alignment horizontal="center" vertical="center"/>
    </xf>
    <xf numFmtId="168" fontId="8" fillId="6" borderId="1" xfId="11" applyNumberFormat="1" applyFont="1" applyFill="1" applyBorder="1" applyAlignment="1">
      <alignment horizontal="center" vertical="center" wrapText="1"/>
    </xf>
    <xf numFmtId="9" fontId="14" fillId="0" borderId="1" xfId="0" applyNumberFormat="1" applyFont="1" applyBorder="1" applyAlignment="1">
      <alignment horizontal="center" vertical="center" wrapText="1"/>
    </xf>
    <xf numFmtId="0" fontId="17" fillId="3" borderId="1" xfId="4" applyFont="1" applyFill="1" applyBorder="1" applyAlignment="1">
      <alignment horizontal="center" vertical="center"/>
    </xf>
    <xf numFmtId="0" fontId="16" fillId="0" borderId="1" xfId="4" applyFont="1" applyBorder="1" applyAlignment="1">
      <alignment horizontal="center" vertical="center" wrapText="1"/>
    </xf>
    <xf numFmtId="0" fontId="13" fillId="3" borderId="1" xfId="0" applyFont="1" applyFill="1" applyBorder="1" applyAlignment="1">
      <alignment horizontal="left" vertical="center" wrapText="1"/>
    </xf>
    <xf numFmtId="0" fontId="15" fillId="3" borderId="1" xfId="0" applyFont="1" applyFill="1" applyBorder="1" applyAlignment="1">
      <alignment horizontal="center" vertical="center" wrapText="1"/>
    </xf>
    <xf numFmtId="9" fontId="14" fillId="0" borderId="1" xfId="0" applyNumberFormat="1" applyFont="1" applyBorder="1" applyAlignment="1">
      <alignment horizontal="center" vertical="center"/>
    </xf>
    <xf numFmtId="0" fontId="16" fillId="0" borderId="2" xfId="4" applyFont="1" applyBorder="1" applyAlignment="1">
      <alignment horizontal="center" vertical="center"/>
    </xf>
    <xf numFmtId="0" fontId="16" fillId="0" borderId="2" xfId="4" applyFont="1" applyBorder="1" applyAlignment="1">
      <alignment horizontal="center" vertical="center" wrapText="1"/>
    </xf>
    <xf numFmtId="0" fontId="17" fillId="0" borderId="2" xfId="4" applyFont="1" applyBorder="1" applyAlignment="1">
      <alignment horizontal="justify" vertical="center" wrapText="1"/>
    </xf>
    <xf numFmtId="0" fontId="17" fillId="0" borderId="2" xfId="4" applyFont="1" applyBorder="1" applyAlignment="1">
      <alignment horizontal="center" vertical="center"/>
    </xf>
    <xf numFmtId="168" fontId="8" fillId="6" borderId="2" xfId="11" applyNumberFormat="1" applyFont="1" applyFill="1" applyBorder="1" applyAlignment="1">
      <alignment horizontal="center" vertical="center" wrapText="1"/>
    </xf>
    <xf numFmtId="9" fontId="14" fillId="0" borderId="2" xfId="0" applyNumberFormat="1" applyFont="1" applyBorder="1" applyAlignment="1">
      <alignment horizontal="center" vertical="center"/>
    </xf>
    <xf numFmtId="0" fontId="14" fillId="0" borderId="0" xfId="0" applyFont="1" applyAlignment="1">
      <alignment horizontal="center" vertical="center"/>
    </xf>
    <xf numFmtId="0" fontId="14" fillId="0" borderId="0" xfId="0" applyFont="1" applyAlignment="1">
      <alignment horizontal="center"/>
    </xf>
    <xf numFmtId="9" fontId="13" fillId="3" borderId="1" xfId="0" applyNumberFormat="1" applyFont="1" applyFill="1" applyBorder="1" applyAlignment="1">
      <alignment horizontal="center" vertical="center"/>
    </xf>
    <xf numFmtId="168" fontId="13" fillId="3" borderId="1" xfId="11" applyNumberFormat="1" applyFont="1" applyFill="1" applyBorder="1" applyAlignment="1">
      <alignment horizontal="center" vertical="center" wrapText="1"/>
    </xf>
    <xf numFmtId="168" fontId="14" fillId="0" borderId="1" xfId="11" applyNumberFormat="1" applyFont="1" applyBorder="1" applyAlignment="1">
      <alignment horizontal="center" vertical="center" wrapText="1"/>
    </xf>
    <xf numFmtId="44" fontId="14" fillId="0" borderId="0" xfId="11" applyFont="1" applyAlignment="1">
      <alignment wrapText="1"/>
    </xf>
    <xf numFmtId="168" fontId="8" fillId="6" borderId="22" xfId="11" applyNumberFormat="1" applyFont="1" applyFill="1" applyBorder="1" applyAlignment="1">
      <alignment horizontal="center" vertical="center" wrapText="1"/>
    </xf>
    <xf numFmtId="168" fontId="14" fillId="0" borderId="33" xfId="11" applyNumberFormat="1" applyFont="1" applyBorder="1" applyAlignment="1">
      <alignment horizontal="center" vertical="center" wrapText="1"/>
    </xf>
    <xf numFmtId="168" fontId="13" fillId="3" borderId="35" xfId="11" applyNumberFormat="1" applyFont="1" applyFill="1" applyBorder="1" applyAlignment="1">
      <alignment horizontal="center" vertical="center" wrapText="1"/>
    </xf>
    <xf numFmtId="0" fontId="13" fillId="3" borderId="36" xfId="0" applyFont="1" applyFill="1" applyBorder="1" applyAlignment="1">
      <alignment horizontal="center" vertical="center" wrapText="1"/>
    </xf>
    <xf numFmtId="0" fontId="13" fillId="3" borderId="22" xfId="0" applyFont="1" applyFill="1" applyBorder="1" applyAlignment="1">
      <alignment horizontal="center" vertical="center" wrapText="1"/>
    </xf>
    <xf numFmtId="0" fontId="16" fillId="0" borderId="22" xfId="4" applyFont="1" applyBorder="1" applyAlignment="1">
      <alignment horizontal="center" vertical="center"/>
    </xf>
    <xf numFmtId="0" fontId="16" fillId="3" borderId="22" xfId="4" applyFont="1" applyFill="1" applyBorder="1" applyAlignment="1">
      <alignment horizontal="center" vertical="center"/>
    </xf>
    <xf numFmtId="0" fontId="16" fillId="0" borderId="23" xfId="4" applyFont="1" applyBorder="1" applyAlignment="1">
      <alignment horizontal="center" vertical="center"/>
    </xf>
    <xf numFmtId="168" fontId="14" fillId="0" borderId="26" xfId="11" applyNumberFormat="1" applyFont="1" applyBorder="1" applyAlignment="1">
      <alignment horizontal="center" vertical="center" wrapText="1"/>
    </xf>
    <xf numFmtId="168" fontId="14" fillId="0" borderId="7" xfId="0" applyNumberFormat="1" applyFont="1" applyBorder="1" applyAlignment="1">
      <alignment vertical="center" wrapText="1"/>
    </xf>
    <xf numFmtId="168" fontId="14" fillId="0" borderId="26" xfId="11" applyNumberFormat="1" applyFont="1" applyBorder="1" applyAlignment="1">
      <alignment horizontal="center" vertical="center"/>
    </xf>
    <xf numFmtId="168" fontId="13" fillId="3" borderId="38" xfId="0" applyNumberFormat="1" applyFont="1" applyFill="1" applyBorder="1"/>
    <xf numFmtId="168" fontId="14" fillId="0" borderId="22" xfId="11" applyNumberFormat="1" applyFont="1" applyBorder="1" applyAlignment="1">
      <alignment vertical="center"/>
    </xf>
    <xf numFmtId="168" fontId="14" fillId="0" borderId="22" xfId="11" applyNumberFormat="1" applyFont="1" applyBorder="1" applyAlignment="1">
      <alignment vertical="center" wrapText="1"/>
    </xf>
    <xf numFmtId="44" fontId="14" fillId="0" borderId="22" xfId="11" applyFont="1" applyBorder="1" applyAlignment="1">
      <alignment vertical="center" wrapText="1"/>
    </xf>
    <xf numFmtId="0" fontId="13" fillId="3" borderId="13" xfId="0" applyFont="1" applyFill="1" applyBorder="1" applyAlignment="1">
      <alignment horizontal="center" vertical="center"/>
    </xf>
    <xf numFmtId="0" fontId="13" fillId="3" borderId="14" xfId="0" applyFont="1" applyFill="1" applyBorder="1" applyAlignment="1">
      <alignment horizontal="center" vertical="center"/>
    </xf>
    <xf numFmtId="168" fontId="8" fillId="0" borderId="22" xfId="11" applyNumberFormat="1" applyFont="1" applyFill="1" applyBorder="1" applyAlignment="1">
      <alignment horizontal="center" vertical="center" wrapText="1"/>
    </xf>
    <xf numFmtId="0" fontId="13" fillId="3" borderId="39" xfId="0" applyFont="1" applyFill="1" applyBorder="1"/>
    <xf numFmtId="0" fontId="13" fillId="3" borderId="34" xfId="0" applyFont="1" applyFill="1" applyBorder="1"/>
    <xf numFmtId="0" fontId="14" fillId="3" borderId="43" xfId="0" applyFont="1" applyFill="1" applyBorder="1"/>
    <xf numFmtId="168" fontId="13" fillId="0" borderId="42" xfId="0" applyNumberFormat="1" applyFont="1" applyBorder="1" applyAlignment="1">
      <alignment vertical="center" wrapText="1"/>
    </xf>
    <xf numFmtId="168" fontId="13" fillId="0" borderId="46" xfId="0" applyNumberFormat="1" applyFont="1" applyBorder="1" applyAlignment="1">
      <alignment vertical="center" wrapText="1"/>
    </xf>
    <xf numFmtId="168" fontId="14" fillId="0" borderId="0" xfId="0" applyNumberFormat="1" applyFont="1"/>
    <xf numFmtId="169" fontId="15" fillId="0" borderId="31" xfId="0" applyNumberFormat="1" applyFont="1" applyBorder="1" applyAlignment="1">
      <alignment horizontal="center" vertical="center" wrapText="1"/>
    </xf>
    <xf numFmtId="169" fontId="14" fillId="3" borderId="27" xfId="0" applyNumberFormat="1" applyFont="1" applyFill="1" applyBorder="1" applyAlignment="1">
      <alignment horizontal="center" vertical="center" wrapText="1"/>
    </xf>
    <xf numFmtId="169" fontId="14" fillId="3" borderId="1" xfId="0" applyNumberFormat="1" applyFont="1" applyFill="1" applyBorder="1" applyAlignment="1">
      <alignment horizontal="center" vertical="center" wrapText="1"/>
    </xf>
    <xf numFmtId="169" fontId="14" fillId="0" borderId="1" xfId="0" applyNumberFormat="1" applyFont="1" applyBorder="1" applyAlignment="1">
      <alignment horizontal="center" vertical="center" wrapText="1"/>
    </xf>
    <xf numFmtId="169" fontId="13" fillId="3" borderId="1" xfId="0" applyNumberFormat="1" applyFont="1" applyFill="1" applyBorder="1" applyAlignment="1">
      <alignment horizontal="center" vertical="center" wrapText="1"/>
    </xf>
    <xf numFmtId="169" fontId="14" fillId="0" borderId="0" xfId="0" applyNumberFormat="1" applyFont="1" applyAlignment="1">
      <alignment horizontal="center" vertical="center"/>
    </xf>
    <xf numFmtId="169" fontId="14" fillId="0" borderId="33" xfId="0" applyNumberFormat="1" applyFont="1" applyBorder="1" applyAlignment="1">
      <alignment horizontal="center" vertical="center" wrapText="1"/>
    </xf>
    <xf numFmtId="0" fontId="15" fillId="2" borderId="31" xfId="0" applyFont="1" applyFill="1" applyBorder="1" applyAlignment="1">
      <alignment horizontal="center" vertical="center" wrapText="1"/>
    </xf>
    <xf numFmtId="0" fontId="15" fillId="5" borderId="29" xfId="0" applyFont="1" applyFill="1" applyBorder="1" applyAlignment="1">
      <alignment horizontal="center" vertical="center" wrapText="1"/>
    </xf>
    <xf numFmtId="0" fontId="15" fillId="5" borderId="31" xfId="0" applyFont="1" applyFill="1" applyBorder="1" applyAlignment="1">
      <alignment horizontal="center" vertical="center" wrapText="1"/>
    </xf>
    <xf numFmtId="0" fontId="15" fillId="2" borderId="32" xfId="0" applyFont="1" applyFill="1" applyBorder="1" applyAlignment="1">
      <alignment horizontal="center" vertical="center" wrapText="1"/>
    </xf>
    <xf numFmtId="0" fontId="15" fillId="7" borderId="29" xfId="0" applyFont="1" applyFill="1" applyBorder="1" applyAlignment="1">
      <alignment horizontal="center" vertical="center" wrapText="1"/>
    </xf>
    <xf numFmtId="0" fontId="15" fillId="7" borderId="31" xfId="0" applyFont="1" applyFill="1" applyBorder="1" applyAlignment="1">
      <alignment horizontal="center" vertical="center" wrapText="1"/>
    </xf>
    <xf numFmtId="0" fontId="16" fillId="3" borderId="50" xfId="4" applyFont="1" applyFill="1" applyBorder="1" applyAlignment="1">
      <alignment horizontal="center" vertical="center"/>
    </xf>
    <xf numFmtId="0" fontId="16" fillId="3" borderId="7" xfId="4" applyFont="1" applyFill="1" applyBorder="1" applyAlignment="1">
      <alignment horizontal="center" vertical="center"/>
    </xf>
    <xf numFmtId="0" fontId="17" fillId="0" borderId="27" xfId="4" applyFont="1" applyBorder="1" applyAlignment="1">
      <alignment horizontal="justify" vertical="center" wrapText="1"/>
    </xf>
    <xf numFmtId="0" fontId="17" fillId="0" borderId="27" xfId="4" applyFont="1" applyBorder="1" applyAlignment="1">
      <alignment horizontal="center" vertical="center"/>
    </xf>
    <xf numFmtId="169" fontId="14" fillId="0" borderId="37" xfId="0" applyNumberFormat="1" applyFont="1" applyBorder="1" applyAlignment="1">
      <alignment horizontal="center" vertical="center" wrapText="1"/>
    </xf>
    <xf numFmtId="168" fontId="8" fillId="6" borderId="36" xfId="11" applyNumberFormat="1" applyFont="1" applyFill="1" applyBorder="1" applyAlignment="1">
      <alignment horizontal="center" vertical="center" wrapText="1"/>
    </xf>
    <xf numFmtId="168" fontId="14" fillId="0" borderId="37" xfId="11" applyNumberFormat="1" applyFont="1" applyBorder="1" applyAlignment="1">
      <alignment horizontal="center" vertical="center" wrapText="1"/>
    </xf>
    <xf numFmtId="168" fontId="14" fillId="0" borderId="49" xfId="11" applyNumberFormat="1" applyFont="1" applyBorder="1" applyAlignment="1">
      <alignment horizontal="center" vertical="center" wrapText="1"/>
    </xf>
    <xf numFmtId="168" fontId="14" fillId="0" borderId="50" xfId="0" applyNumberFormat="1" applyFont="1" applyBorder="1" applyAlignment="1">
      <alignment vertical="center" wrapText="1"/>
    </xf>
    <xf numFmtId="168" fontId="13" fillId="0" borderId="54" xfId="0" applyNumberFormat="1" applyFont="1" applyBorder="1" applyAlignment="1">
      <alignment vertical="center" wrapText="1"/>
    </xf>
    <xf numFmtId="168" fontId="13" fillId="0" borderId="53" xfId="0" applyNumberFormat="1" applyFont="1" applyBorder="1" applyAlignment="1">
      <alignment vertical="center" wrapText="1"/>
    </xf>
    <xf numFmtId="0" fontId="17" fillId="0" borderId="5" xfId="4" applyFont="1" applyBorder="1" applyAlignment="1">
      <alignment horizontal="justify" vertical="center" wrapText="1"/>
    </xf>
    <xf numFmtId="0" fontId="17" fillId="0" borderId="5" xfId="4" applyFont="1" applyBorder="1" applyAlignment="1">
      <alignment horizontal="center" vertical="center"/>
    </xf>
    <xf numFmtId="169" fontId="14" fillId="0" borderId="20" xfId="0" applyNumberFormat="1" applyFont="1" applyBorder="1" applyAlignment="1">
      <alignment horizontal="center" vertical="center" wrapText="1"/>
    </xf>
    <xf numFmtId="168" fontId="8" fillId="6" borderId="19" xfId="11" applyNumberFormat="1" applyFont="1" applyFill="1" applyBorder="1" applyAlignment="1">
      <alignment horizontal="center" vertical="center" wrapText="1"/>
    </xf>
    <xf numFmtId="168" fontId="14" fillId="0" borderId="20" xfId="11" applyNumberFormat="1" applyFont="1" applyBorder="1" applyAlignment="1">
      <alignment horizontal="center" vertical="center" wrapText="1"/>
    </xf>
    <xf numFmtId="168" fontId="14" fillId="0" borderId="25" xfId="11" applyNumberFormat="1" applyFont="1" applyBorder="1" applyAlignment="1">
      <alignment horizontal="center" vertical="center" wrapText="1"/>
    </xf>
    <xf numFmtId="168" fontId="14" fillId="0" borderId="55" xfId="0" applyNumberFormat="1" applyFont="1" applyBorder="1" applyAlignment="1">
      <alignment vertical="center" wrapText="1"/>
    </xf>
    <xf numFmtId="168" fontId="14" fillId="0" borderId="19" xfId="11" applyNumberFormat="1" applyFont="1" applyBorder="1" applyAlignment="1">
      <alignment vertical="center" wrapText="1"/>
    </xf>
    <xf numFmtId="168" fontId="13" fillId="0" borderId="10" xfId="0" applyNumberFormat="1" applyFont="1" applyBorder="1" applyAlignment="1">
      <alignment vertical="center" wrapText="1"/>
    </xf>
    <xf numFmtId="168" fontId="13" fillId="0" borderId="48" xfId="0" applyNumberFormat="1" applyFont="1" applyBorder="1" applyAlignment="1">
      <alignment vertical="center" wrapText="1"/>
    </xf>
    <xf numFmtId="169" fontId="14" fillId="0" borderId="56" xfId="0" applyNumberFormat="1" applyFont="1" applyBorder="1" applyAlignment="1">
      <alignment horizontal="center" vertical="center" wrapText="1"/>
    </xf>
    <xf numFmtId="168" fontId="8" fillId="6" borderId="23" xfId="11" applyNumberFormat="1" applyFont="1" applyFill="1" applyBorder="1" applyAlignment="1">
      <alignment horizontal="center" vertical="center" wrapText="1"/>
    </xf>
    <xf numFmtId="168" fontId="14" fillId="0" borderId="56" xfId="11" applyNumberFormat="1" applyFont="1" applyBorder="1" applyAlignment="1">
      <alignment horizontal="center" vertical="center" wrapText="1"/>
    </xf>
    <xf numFmtId="168" fontId="14" fillId="0" borderId="57" xfId="11" applyNumberFormat="1" applyFont="1" applyBorder="1" applyAlignment="1">
      <alignment horizontal="center" vertical="center" wrapText="1"/>
    </xf>
    <xf numFmtId="168" fontId="13" fillId="0" borderId="58" xfId="0" applyNumberFormat="1" applyFont="1" applyBorder="1" applyAlignment="1">
      <alignment vertical="center" wrapText="1"/>
    </xf>
    <xf numFmtId="168" fontId="13" fillId="0" borderId="59" xfId="0" applyNumberFormat="1" applyFont="1" applyBorder="1" applyAlignment="1">
      <alignment vertical="center" wrapText="1"/>
    </xf>
    <xf numFmtId="168" fontId="14" fillId="0" borderId="28" xfId="11" applyNumberFormat="1" applyFont="1" applyBorder="1" applyAlignment="1">
      <alignment vertical="center" wrapText="1"/>
    </xf>
    <xf numFmtId="168" fontId="14" fillId="0" borderId="51" xfId="0" applyNumberFormat="1" applyFont="1" applyBorder="1" applyAlignment="1">
      <alignment vertical="center" wrapText="1"/>
    </xf>
    <xf numFmtId="168" fontId="14" fillId="0" borderId="34" xfId="11" applyNumberFormat="1" applyFont="1" applyBorder="1" applyAlignment="1">
      <alignment horizontal="center" vertical="center" wrapText="1"/>
    </xf>
    <xf numFmtId="168" fontId="14" fillId="0" borderId="47" xfId="11" applyNumberFormat="1" applyFont="1" applyBorder="1" applyAlignment="1">
      <alignment horizontal="center" vertical="center" wrapText="1"/>
    </xf>
    <xf numFmtId="168" fontId="14" fillId="0" borderId="28" xfId="11" applyNumberFormat="1" applyFont="1" applyBorder="1" applyAlignment="1">
      <alignment horizontal="center" vertical="center" wrapText="1"/>
    </xf>
    <xf numFmtId="168" fontId="8" fillId="6" borderId="28" xfId="11" applyNumberFormat="1" applyFont="1" applyFill="1" applyBorder="1" applyAlignment="1">
      <alignment horizontal="center" vertical="center" wrapText="1"/>
    </xf>
    <xf numFmtId="168" fontId="14" fillId="0" borderId="51" xfId="11" applyNumberFormat="1" applyFont="1" applyBorder="1" applyAlignment="1">
      <alignment horizontal="center" vertical="center" wrapText="1"/>
    </xf>
    <xf numFmtId="168" fontId="8" fillId="6" borderId="34" xfId="11" applyNumberFormat="1" applyFont="1" applyFill="1" applyBorder="1" applyAlignment="1">
      <alignment horizontal="center" vertical="center" wrapText="1"/>
    </xf>
    <xf numFmtId="168" fontId="14" fillId="0" borderId="35" xfId="11" applyNumberFormat="1" applyFont="1" applyBorder="1" applyAlignment="1">
      <alignment horizontal="center" vertical="center" wrapText="1"/>
    </xf>
    <xf numFmtId="168" fontId="14" fillId="0" borderId="36" xfId="11" applyNumberFormat="1" applyFont="1" applyBorder="1" applyAlignment="1">
      <alignment horizontal="center" vertical="center" wrapText="1"/>
    </xf>
    <xf numFmtId="0" fontId="13" fillId="3" borderId="7" xfId="0" applyFont="1" applyFill="1" applyBorder="1" applyAlignment="1">
      <alignment horizontal="center" vertical="center" wrapText="1"/>
    </xf>
    <xf numFmtId="168" fontId="14" fillId="0" borderId="24" xfId="0" applyNumberFormat="1" applyFont="1" applyBorder="1" applyAlignment="1">
      <alignment vertical="center" wrapText="1"/>
    </xf>
    <xf numFmtId="168" fontId="14" fillId="0" borderId="23" xfId="11" applyNumberFormat="1" applyFont="1" applyBorder="1" applyAlignment="1">
      <alignment vertical="center" wrapText="1"/>
    </xf>
    <xf numFmtId="168" fontId="14" fillId="0" borderId="49" xfId="11" applyNumberFormat="1" applyFont="1" applyBorder="1" applyAlignment="1">
      <alignment horizontal="center" vertical="center"/>
    </xf>
    <xf numFmtId="168" fontId="14" fillId="0" borderId="36" xfId="11" applyNumberFormat="1" applyFont="1" applyBorder="1" applyAlignment="1">
      <alignment vertical="center"/>
    </xf>
    <xf numFmtId="168" fontId="13" fillId="8" borderId="47" xfId="0" applyNumberFormat="1" applyFont="1" applyFill="1" applyBorder="1"/>
    <xf numFmtId="9" fontId="17" fillId="0" borderId="5" xfId="12" applyFont="1" applyBorder="1" applyAlignment="1">
      <alignment horizontal="center" vertical="center" wrapText="1"/>
    </xf>
    <xf numFmtId="9" fontId="17" fillId="0" borderId="27" xfId="4" applyNumberFormat="1" applyFont="1" applyBorder="1" applyAlignment="1">
      <alignment horizontal="center" vertical="center" wrapText="1"/>
    </xf>
    <xf numFmtId="9" fontId="17" fillId="0" borderId="2" xfId="4" applyNumberFormat="1" applyFont="1" applyBorder="1" applyAlignment="1">
      <alignment horizontal="center" vertical="center" wrapText="1"/>
    </xf>
    <xf numFmtId="0" fontId="4" fillId="3" borderId="7" xfId="0" applyFont="1" applyFill="1" applyBorder="1" applyAlignment="1">
      <alignment horizontal="center"/>
    </xf>
    <xf numFmtId="0" fontId="4" fillId="3" borderId="8" xfId="0" applyFont="1" applyFill="1" applyBorder="1" applyAlignment="1">
      <alignment horizontal="center"/>
    </xf>
    <xf numFmtId="0" fontId="5" fillId="2" borderId="9" xfId="0" applyFont="1" applyFill="1" applyBorder="1" applyAlignment="1">
      <alignment horizontal="center" vertical="center"/>
    </xf>
    <xf numFmtId="0" fontId="5" fillId="2" borderId="10" xfId="0" applyFont="1" applyFill="1" applyBorder="1" applyAlignment="1">
      <alignment horizontal="center" vertical="center"/>
    </xf>
    <xf numFmtId="0" fontId="5" fillId="4" borderId="17" xfId="0" applyFont="1" applyFill="1" applyBorder="1" applyAlignment="1">
      <alignment horizontal="center" vertical="center"/>
    </xf>
    <xf numFmtId="0" fontId="5" fillId="4" borderId="18"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3"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13" xfId="0" applyFont="1" applyFill="1" applyBorder="1" applyAlignment="1">
      <alignment horizontal="center" vertical="center"/>
    </xf>
    <xf numFmtId="0" fontId="5" fillId="2" borderId="14"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12" xfId="0" applyFont="1" applyFill="1" applyBorder="1" applyAlignment="1">
      <alignment horizontal="center" vertical="center"/>
    </xf>
    <xf numFmtId="0" fontId="5" fillId="2" borderId="16" xfId="0" applyFont="1" applyFill="1" applyBorder="1" applyAlignment="1">
      <alignment horizontal="center" vertical="center"/>
    </xf>
    <xf numFmtId="0" fontId="13" fillId="2" borderId="17" xfId="0" applyFont="1" applyFill="1" applyBorder="1" applyAlignment="1">
      <alignment horizontal="center" vertical="center"/>
    </xf>
    <xf numFmtId="0" fontId="13" fillId="2" borderId="18" xfId="0" applyFont="1" applyFill="1" applyBorder="1" applyAlignment="1">
      <alignment horizontal="center" vertical="center"/>
    </xf>
    <xf numFmtId="0" fontId="13" fillId="2" borderId="21" xfId="0" applyFont="1" applyFill="1" applyBorder="1" applyAlignment="1">
      <alignment horizontal="center" vertical="center"/>
    </xf>
    <xf numFmtId="0" fontId="13" fillId="3" borderId="1" xfId="0" applyFont="1" applyFill="1" applyBorder="1" applyAlignment="1">
      <alignment horizontal="left"/>
    </xf>
    <xf numFmtId="0" fontId="13" fillId="3" borderId="17" xfId="0" applyFont="1" applyFill="1" applyBorder="1" applyAlignment="1">
      <alignment horizontal="center" vertical="center"/>
    </xf>
    <xf numFmtId="0" fontId="13" fillId="3" borderId="18" xfId="0" applyFont="1" applyFill="1" applyBorder="1" applyAlignment="1">
      <alignment horizontal="center" vertical="center"/>
    </xf>
    <xf numFmtId="0" fontId="13" fillId="3" borderId="3" xfId="0" applyFont="1" applyFill="1" applyBorder="1" applyAlignment="1">
      <alignment horizontal="center" vertical="center"/>
    </xf>
    <xf numFmtId="0" fontId="13" fillId="3" borderId="21" xfId="0" applyFont="1" applyFill="1" applyBorder="1" applyAlignment="1">
      <alignment horizontal="center" vertical="center"/>
    </xf>
    <xf numFmtId="0" fontId="13" fillId="3" borderId="9" xfId="0" applyFont="1" applyFill="1" applyBorder="1" applyAlignment="1">
      <alignment horizontal="center" vertical="center" wrapText="1"/>
    </xf>
    <xf numFmtId="0" fontId="13" fillId="3" borderId="10" xfId="0" applyFont="1" applyFill="1" applyBorder="1" applyAlignment="1">
      <alignment horizontal="center" vertical="center" wrapText="1"/>
    </xf>
    <xf numFmtId="0" fontId="13" fillId="3" borderId="52" xfId="0" applyFont="1" applyFill="1" applyBorder="1" applyAlignment="1">
      <alignment horizontal="center" vertical="center" wrapText="1"/>
    </xf>
    <xf numFmtId="0" fontId="13" fillId="3" borderId="44" xfId="0" applyFont="1" applyFill="1" applyBorder="1" applyAlignment="1">
      <alignment horizontal="center"/>
    </xf>
    <xf numFmtId="0" fontId="13" fillId="3" borderId="45" xfId="0" applyFont="1" applyFill="1" applyBorder="1" applyAlignment="1">
      <alignment horizontal="center"/>
    </xf>
    <xf numFmtId="0" fontId="13" fillId="3" borderId="39" xfId="0" applyFont="1" applyFill="1" applyBorder="1" applyAlignment="1">
      <alignment horizontal="center"/>
    </xf>
    <xf numFmtId="0" fontId="13" fillId="5" borderId="40" xfId="0" applyFont="1" applyFill="1" applyBorder="1" applyAlignment="1">
      <alignment horizontal="center" vertical="center"/>
    </xf>
    <xf numFmtId="0" fontId="13" fillId="5" borderId="41" xfId="0" applyFont="1" applyFill="1" applyBorder="1" applyAlignment="1">
      <alignment horizontal="center" vertical="center"/>
    </xf>
    <xf numFmtId="0" fontId="13" fillId="2" borderId="14" xfId="0" applyFont="1" applyFill="1" applyBorder="1" applyAlignment="1">
      <alignment horizontal="center" vertical="center"/>
    </xf>
    <xf numFmtId="0" fontId="13" fillId="2" borderId="11" xfId="0" applyFont="1" applyFill="1" applyBorder="1" applyAlignment="1">
      <alignment horizontal="center" vertical="center"/>
    </xf>
    <xf numFmtId="0" fontId="13" fillId="7" borderId="13" xfId="0" applyFont="1" applyFill="1" applyBorder="1" applyAlignment="1">
      <alignment horizontal="center" vertical="center"/>
    </xf>
    <xf numFmtId="0" fontId="13" fillId="7" borderId="11" xfId="0" applyFont="1" applyFill="1" applyBorder="1" applyAlignment="1">
      <alignment horizontal="center" vertical="center"/>
    </xf>
    <xf numFmtId="0" fontId="16" fillId="3" borderId="17" xfId="4" applyFont="1" applyFill="1" applyBorder="1" applyAlignment="1">
      <alignment horizontal="left" vertical="center" wrapText="1"/>
    </xf>
    <xf numFmtId="0" fontId="16" fillId="3" borderId="18" xfId="4" applyFont="1" applyFill="1" applyBorder="1" applyAlignment="1">
      <alignment horizontal="left" vertical="center" wrapText="1"/>
    </xf>
    <xf numFmtId="0" fontId="16" fillId="3" borderId="21" xfId="4" applyFont="1" applyFill="1" applyBorder="1" applyAlignment="1">
      <alignment horizontal="left" vertical="center" wrapText="1"/>
    </xf>
    <xf numFmtId="0" fontId="13" fillId="3" borderId="17" xfId="0" applyFont="1" applyFill="1" applyBorder="1" applyAlignment="1">
      <alignment horizontal="left" vertical="center" wrapText="1"/>
    </xf>
    <xf numFmtId="0" fontId="13" fillId="3" borderId="18" xfId="0" applyFont="1" applyFill="1" applyBorder="1" applyAlignment="1">
      <alignment horizontal="left" vertical="center" wrapText="1"/>
    </xf>
    <xf numFmtId="0" fontId="13" fillId="3" borderId="21" xfId="0" applyFont="1" applyFill="1" applyBorder="1" applyAlignment="1">
      <alignment horizontal="left" vertical="center" wrapText="1"/>
    </xf>
    <xf numFmtId="0" fontId="18" fillId="3" borderId="9" xfId="0" applyFont="1" applyFill="1" applyBorder="1" applyAlignment="1">
      <alignment horizontal="center" vertical="center" wrapText="1"/>
    </xf>
    <xf numFmtId="0" fontId="18" fillId="3" borderId="52" xfId="0" applyFont="1" applyFill="1" applyBorder="1" applyAlignment="1">
      <alignment horizontal="center" vertical="center" wrapText="1"/>
    </xf>
  </cellXfs>
  <cellStyles count="13">
    <cellStyle name="Millares 2 2" xfId="6" xr:uid="{6BCEAB76-2F30-4E2F-A92A-21690EFD7806}"/>
    <cellStyle name="Millares 3" xfId="10" xr:uid="{B7A048FC-DBE6-44F8-9EC9-4588974FA7A8}"/>
    <cellStyle name="Moneda" xfId="11" builtinId="4"/>
    <cellStyle name="Moneda 2" xfId="1" xr:uid="{D3719763-53C0-4053-A765-7CB1901DD87B}"/>
    <cellStyle name="Moneda 2 2 2 2 2" xfId="9" xr:uid="{98024832-84D3-4B51-96BF-4067B9567578}"/>
    <cellStyle name="Moneda 2 2 35" xfId="7" xr:uid="{FFA433D5-4B57-4242-81BE-52844CBE7BF7}"/>
    <cellStyle name="Normal" xfId="0" builtinId="0"/>
    <cellStyle name="Normal 2 10" xfId="4" xr:uid="{60F10212-2AA4-40AB-8509-9B2CC1BC0182}"/>
    <cellStyle name="Normal 3 11" xfId="3" xr:uid="{88385B63-6E6D-4258-9FC5-8133D64BDF65}"/>
    <cellStyle name="Normal 3 2 2" xfId="5" xr:uid="{1EC3DB02-5DED-4C4B-8448-08BC8ACF9194}"/>
    <cellStyle name="Normal 3 2 2 14" xfId="2" xr:uid="{3520B835-D72A-445B-8CFD-3A0A1E3DDC7C}"/>
    <cellStyle name="Porcentaje" xfId="12" builtinId="5"/>
    <cellStyle name="Porcentaje 3" xfId="8" xr:uid="{64CA9732-E294-4FA0-881A-E0135B92807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16"/>
  <sheetViews>
    <sheetView zoomScale="85" zoomScaleNormal="85" workbookViewId="0">
      <selection activeCell="C8" sqref="C8"/>
    </sheetView>
  </sheetViews>
  <sheetFormatPr baseColWidth="10" defaultColWidth="11.42578125" defaultRowHeight="15" x14ac:dyDescent="0.25"/>
  <cols>
    <col min="1" max="2" width="6.42578125" style="2" customWidth="1"/>
    <col min="3" max="3" width="58.7109375" customWidth="1"/>
    <col min="4" max="4" width="8.28515625" style="2" customWidth="1"/>
    <col min="5" max="5" width="10.28515625" style="2" customWidth="1"/>
    <col min="6" max="7" width="16" bestFit="1" customWidth="1"/>
    <col min="8" max="8" width="18.42578125" bestFit="1" customWidth="1"/>
    <col min="9" max="9" width="14.42578125" customWidth="1"/>
    <col min="10" max="10" width="14" customWidth="1"/>
    <col min="11" max="11" width="17.5703125" bestFit="1" customWidth="1"/>
    <col min="12" max="12" width="19.28515625" bestFit="1" customWidth="1"/>
    <col min="13" max="13" width="15" bestFit="1" customWidth="1"/>
    <col min="15" max="15" width="12.42578125" bestFit="1" customWidth="1"/>
    <col min="16" max="16" width="12.7109375" bestFit="1" customWidth="1"/>
  </cols>
  <sheetData>
    <row r="1" spans="1:12" ht="21" customHeight="1" thickBot="1" x14ac:dyDescent="0.3">
      <c r="A1" s="157" t="s">
        <v>0</v>
      </c>
      <c r="B1" s="158"/>
      <c r="C1" s="158"/>
      <c r="D1" s="158"/>
      <c r="E1" s="159"/>
      <c r="F1" s="155" t="s">
        <v>1</v>
      </c>
      <c r="G1" s="156"/>
      <c r="H1" s="156"/>
      <c r="I1" s="156"/>
      <c r="J1" s="156"/>
      <c r="K1" s="156"/>
      <c r="L1" s="153" t="s">
        <v>2</v>
      </c>
    </row>
    <row r="2" spans="1:12" ht="21" customHeight="1" thickBot="1" x14ac:dyDescent="0.3">
      <c r="A2" s="160"/>
      <c r="B2" s="161"/>
      <c r="C2" s="161"/>
      <c r="D2" s="161"/>
      <c r="E2" s="162"/>
      <c r="F2" s="163" t="s">
        <v>3</v>
      </c>
      <c r="G2" s="164"/>
      <c r="H2" s="165"/>
      <c r="I2" s="163" t="s">
        <v>4</v>
      </c>
      <c r="J2" s="164"/>
      <c r="K2" s="165"/>
      <c r="L2" s="154"/>
    </row>
    <row r="3" spans="1:12" s="1" customFormat="1" ht="45" x14ac:dyDescent="0.25">
      <c r="A3" s="3" t="s">
        <v>5</v>
      </c>
      <c r="B3" s="12" t="s">
        <v>6</v>
      </c>
      <c r="C3" s="4" t="s">
        <v>7</v>
      </c>
      <c r="D3" s="4" t="s">
        <v>8</v>
      </c>
      <c r="E3" s="4" t="s">
        <v>9</v>
      </c>
      <c r="F3" s="5" t="s">
        <v>10</v>
      </c>
      <c r="G3" s="5" t="s">
        <v>11</v>
      </c>
      <c r="H3" s="5" t="s">
        <v>12</v>
      </c>
      <c r="I3" s="13" t="s">
        <v>10</v>
      </c>
      <c r="J3" s="13" t="s">
        <v>11</v>
      </c>
      <c r="K3" s="13" t="s">
        <v>12</v>
      </c>
      <c r="L3" s="154"/>
    </row>
    <row r="4" spans="1:12" s="1" customFormat="1" ht="18.75" customHeight="1" x14ac:dyDescent="0.25">
      <c r="A4" s="14"/>
      <c r="B4" s="18" t="s">
        <v>13</v>
      </c>
      <c r="C4" s="19" t="s">
        <v>14</v>
      </c>
      <c r="D4" s="14"/>
      <c r="E4" s="14"/>
      <c r="F4" s="17"/>
      <c r="G4" s="17"/>
      <c r="H4" s="17"/>
      <c r="I4" s="15"/>
      <c r="J4" s="15"/>
      <c r="K4" s="15"/>
      <c r="L4" s="16"/>
    </row>
    <row r="5" spans="1:12" s="1" customFormat="1" ht="18.75" x14ac:dyDescent="0.25">
      <c r="A5" s="14"/>
      <c r="B5" s="18" t="s">
        <v>15</v>
      </c>
      <c r="C5" s="19" t="s">
        <v>16</v>
      </c>
      <c r="D5" s="14"/>
      <c r="E5" s="14"/>
      <c r="F5" s="17"/>
      <c r="G5" s="17"/>
      <c r="H5" s="17"/>
      <c r="I5" s="15"/>
      <c r="J5" s="15"/>
      <c r="K5" s="15"/>
      <c r="L5" s="16"/>
    </row>
    <row r="6" spans="1:12" s="1" customFormat="1" ht="85.5" x14ac:dyDescent="0.25">
      <c r="A6" s="6">
        <v>2</v>
      </c>
      <c r="B6" s="7" t="s">
        <v>17</v>
      </c>
      <c r="C6" s="8" t="s">
        <v>18</v>
      </c>
      <c r="D6" s="7" t="s">
        <v>19</v>
      </c>
      <c r="E6" s="20">
        <v>5</v>
      </c>
      <c r="F6" s="27">
        <v>3484521</v>
      </c>
      <c r="G6" s="28">
        <f>F6+(F6*19%)</f>
        <v>4146579.99</v>
      </c>
      <c r="H6" s="28">
        <f>G6*E6</f>
        <v>20732899.950000003</v>
      </c>
      <c r="I6" s="23">
        <v>252000</v>
      </c>
      <c r="J6" s="23">
        <v>299880</v>
      </c>
      <c r="K6" s="23">
        <v>756000</v>
      </c>
      <c r="L6" s="24">
        <v>5604781.5</v>
      </c>
    </row>
    <row r="7" spans="1:12" s="1" customFormat="1" ht="18" x14ac:dyDescent="0.25">
      <c r="A7" s="6"/>
      <c r="B7" s="18" t="s">
        <v>20</v>
      </c>
      <c r="C7" s="19" t="s">
        <v>21</v>
      </c>
      <c r="D7" s="7"/>
      <c r="E7" s="20"/>
      <c r="F7" s="27"/>
      <c r="G7" s="28"/>
      <c r="H7" s="28"/>
      <c r="I7" s="25"/>
      <c r="J7" s="25"/>
      <c r="K7" s="25"/>
      <c r="L7" s="26"/>
    </row>
    <row r="8" spans="1:12" s="1" customFormat="1" ht="99.75" x14ac:dyDescent="0.25">
      <c r="A8" s="6">
        <v>3</v>
      </c>
      <c r="B8" s="7" t="s">
        <v>22</v>
      </c>
      <c r="C8" s="8" t="s">
        <v>23</v>
      </c>
      <c r="D8" s="7" t="s">
        <v>19</v>
      </c>
      <c r="E8" s="20">
        <v>20</v>
      </c>
      <c r="F8" s="27">
        <v>812253</v>
      </c>
      <c r="G8" s="28">
        <f t="shared" ref="G8:G15" si="0">F8+(F8*19%)</f>
        <v>966581.07000000007</v>
      </c>
      <c r="H8" s="28">
        <f t="shared" ref="H8:H15" si="1">G8*E8</f>
        <v>19331621.400000002</v>
      </c>
      <c r="I8" s="23">
        <v>11700</v>
      </c>
      <c r="J8" s="23">
        <v>13923</v>
      </c>
      <c r="K8" s="23">
        <v>351000</v>
      </c>
      <c r="L8" s="24">
        <v>12359295</v>
      </c>
    </row>
    <row r="9" spans="1:12" s="1" customFormat="1" ht="114" x14ac:dyDescent="0.25">
      <c r="A9" s="6">
        <v>4</v>
      </c>
      <c r="B9" s="7" t="s">
        <v>24</v>
      </c>
      <c r="C9" s="8" t="s">
        <v>25</v>
      </c>
      <c r="D9" s="7" t="s">
        <v>19</v>
      </c>
      <c r="E9" s="20">
        <v>20</v>
      </c>
      <c r="F9" s="27">
        <v>45763</v>
      </c>
      <c r="G9" s="28">
        <f t="shared" si="0"/>
        <v>54457.97</v>
      </c>
      <c r="H9" s="28">
        <f t="shared" si="1"/>
        <v>1089159.3999999999</v>
      </c>
      <c r="I9" s="23">
        <v>11700</v>
      </c>
      <c r="J9" s="23">
        <v>13923</v>
      </c>
      <c r="K9" s="23">
        <v>351000</v>
      </c>
      <c r="L9" s="24">
        <v>12359295</v>
      </c>
    </row>
    <row r="10" spans="1:12" s="1" customFormat="1" x14ac:dyDescent="0.25">
      <c r="A10" s="6"/>
      <c r="B10" s="18" t="s">
        <v>26</v>
      </c>
      <c r="C10" s="19" t="s">
        <v>27</v>
      </c>
      <c r="D10" s="7"/>
      <c r="E10" s="20"/>
      <c r="F10" s="27"/>
      <c r="G10" s="28"/>
      <c r="H10" s="28"/>
      <c r="I10" s="23"/>
      <c r="J10" s="23"/>
      <c r="K10" s="23"/>
      <c r="L10" s="24"/>
    </row>
    <row r="11" spans="1:12" s="1" customFormat="1" ht="156.75" x14ac:dyDescent="0.25">
      <c r="A11" s="6">
        <v>5</v>
      </c>
      <c r="B11" s="7" t="s">
        <v>28</v>
      </c>
      <c r="C11" s="8" t="s">
        <v>29</v>
      </c>
      <c r="D11" s="7" t="s">
        <v>19</v>
      </c>
      <c r="E11" s="20">
        <v>1000</v>
      </c>
      <c r="F11" s="27">
        <v>176453</v>
      </c>
      <c r="G11" s="28">
        <f t="shared" si="0"/>
        <v>209979.07</v>
      </c>
      <c r="H11" s="28">
        <f t="shared" si="1"/>
        <v>209979070</v>
      </c>
      <c r="I11" s="23">
        <v>90000</v>
      </c>
      <c r="J11" s="23">
        <v>107100</v>
      </c>
      <c r="K11" s="23">
        <v>18000000</v>
      </c>
      <c r="L11" s="24">
        <v>9000000</v>
      </c>
    </row>
    <row r="12" spans="1:12" s="1" customFormat="1" ht="71.25" x14ac:dyDescent="0.25">
      <c r="A12" s="6">
        <v>6</v>
      </c>
      <c r="B12" s="7" t="s">
        <v>30</v>
      </c>
      <c r="C12" s="8" t="s">
        <v>31</v>
      </c>
      <c r="D12" s="7" t="s">
        <v>19</v>
      </c>
      <c r="E12" s="20">
        <v>3000</v>
      </c>
      <c r="F12" s="27">
        <v>23059</v>
      </c>
      <c r="G12" s="28">
        <f t="shared" si="0"/>
        <v>27440.21</v>
      </c>
      <c r="H12" s="28">
        <f t="shared" si="1"/>
        <v>82320630</v>
      </c>
      <c r="I12" s="23">
        <v>11700</v>
      </c>
      <c r="J12" s="23">
        <v>13923</v>
      </c>
      <c r="K12" s="23">
        <v>351000</v>
      </c>
      <c r="L12" s="24">
        <v>12359295</v>
      </c>
    </row>
    <row r="13" spans="1:12" s="1" customFormat="1" ht="114" x14ac:dyDescent="0.25">
      <c r="A13" s="6">
        <v>12</v>
      </c>
      <c r="B13" s="7" t="s">
        <v>32</v>
      </c>
      <c r="C13" s="8" t="s">
        <v>33</v>
      </c>
      <c r="D13" s="7" t="s">
        <v>19</v>
      </c>
      <c r="E13" s="20">
        <v>50</v>
      </c>
      <c r="F13" s="27">
        <v>22869</v>
      </c>
      <c r="G13" s="28">
        <f t="shared" si="0"/>
        <v>27214.11</v>
      </c>
      <c r="H13" s="28">
        <f t="shared" si="1"/>
        <v>1360705.5</v>
      </c>
      <c r="I13" s="23">
        <v>60000</v>
      </c>
      <c r="J13" s="23">
        <v>71400</v>
      </c>
      <c r="K13" s="23">
        <v>3000000</v>
      </c>
      <c r="L13" s="24">
        <v>2071725</v>
      </c>
    </row>
    <row r="14" spans="1:12" s="1" customFormat="1" ht="85.5" x14ac:dyDescent="0.25">
      <c r="A14" s="9">
        <v>13</v>
      </c>
      <c r="B14" s="10" t="s">
        <v>34</v>
      </c>
      <c r="C14" s="11" t="s">
        <v>35</v>
      </c>
      <c r="D14" s="10" t="s">
        <v>19</v>
      </c>
      <c r="E14" s="21">
        <v>1000</v>
      </c>
      <c r="F14" s="29">
        <v>22972</v>
      </c>
      <c r="G14" s="28">
        <f t="shared" si="0"/>
        <v>27336.68</v>
      </c>
      <c r="H14" s="28">
        <f t="shared" si="1"/>
        <v>27336680</v>
      </c>
      <c r="I14" s="23">
        <v>4600</v>
      </c>
      <c r="J14" s="23">
        <v>5474</v>
      </c>
      <c r="K14" s="23">
        <v>4600000</v>
      </c>
      <c r="L14" s="24">
        <v>13786000</v>
      </c>
    </row>
    <row r="15" spans="1:12" s="1" customFormat="1" ht="85.5" x14ac:dyDescent="0.25">
      <c r="A15" s="7">
        <v>14</v>
      </c>
      <c r="B15" s="7" t="s">
        <v>36</v>
      </c>
      <c r="C15" s="8" t="s">
        <v>37</v>
      </c>
      <c r="D15" s="7" t="s">
        <v>38</v>
      </c>
      <c r="E15" s="20">
        <v>602</v>
      </c>
      <c r="F15" s="30">
        <v>563</v>
      </c>
      <c r="G15" s="28">
        <f t="shared" si="0"/>
        <v>669.97</v>
      </c>
      <c r="H15" s="28">
        <f t="shared" si="1"/>
        <v>403321.94</v>
      </c>
      <c r="I15" s="23">
        <v>160</v>
      </c>
      <c r="J15" s="23">
        <v>190.4</v>
      </c>
      <c r="K15" s="23">
        <v>30464</v>
      </c>
      <c r="L15" s="24">
        <v>217897.92500000002</v>
      </c>
    </row>
    <row r="16" spans="1:12" s="1" customFormat="1" ht="15" customHeight="1" x14ac:dyDescent="0.25">
      <c r="A16" s="151" t="s">
        <v>39</v>
      </c>
      <c r="B16" s="152"/>
      <c r="C16" s="152"/>
      <c r="D16" s="152"/>
      <c r="E16" s="152"/>
      <c r="F16" s="152"/>
      <c r="G16" s="14"/>
      <c r="H16" s="22">
        <f>SUM(H6:H15)</f>
        <v>362554088.19</v>
      </c>
      <c r="I16" s="22"/>
      <c r="J16" s="22"/>
      <c r="K16" s="22">
        <f t="shared" ref="K16:L16" si="2">SUM(K6:K15)</f>
        <v>27439464</v>
      </c>
      <c r="L16" s="22">
        <f t="shared" si="2"/>
        <v>67758289.424999997</v>
      </c>
    </row>
  </sheetData>
  <mergeCells count="6">
    <mergeCell ref="A16:F16"/>
    <mergeCell ref="L1:L3"/>
    <mergeCell ref="F1:K1"/>
    <mergeCell ref="A1:E2"/>
    <mergeCell ref="F2:H2"/>
    <mergeCell ref="I2:K2"/>
  </mergeCells>
  <pageMargins left="0.7" right="0.7" top="0.75" bottom="0.75" header="0.3" footer="0.3"/>
  <pageSetup paperSize="1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4DBB88-0012-41E5-AB80-D40585784D95}">
  <dimension ref="A1:I27"/>
  <sheetViews>
    <sheetView topLeftCell="C14" zoomScaleNormal="100" workbookViewId="0">
      <selection activeCell="F18" sqref="F18:F20"/>
    </sheetView>
  </sheetViews>
  <sheetFormatPr baseColWidth="10" defaultColWidth="11.42578125" defaultRowHeight="12.75" x14ac:dyDescent="0.2"/>
  <cols>
    <col min="1" max="1" width="4.28515625" style="63" customWidth="1"/>
    <col min="2" max="2" width="8.140625" style="63" customWidth="1"/>
    <col min="3" max="3" width="58.7109375" style="31" customWidth="1"/>
    <col min="4" max="4" width="9.7109375" style="63" customWidth="1"/>
    <col min="5" max="5" width="15.42578125" style="31" customWidth="1"/>
    <col min="6" max="6" width="20.5703125" style="62" customWidth="1"/>
    <col min="7" max="7" width="16.7109375" style="97" customWidth="1"/>
    <col min="8" max="8" width="20.5703125" style="31" bestFit="1" customWidth="1"/>
    <col min="9" max="9" width="15.42578125" style="31" bestFit="1" customWidth="1"/>
    <col min="10" max="16384" width="11.42578125" style="31"/>
  </cols>
  <sheetData>
    <row r="1" spans="1:9" ht="21" customHeight="1" thickBot="1" x14ac:dyDescent="0.25">
      <c r="A1" s="166" t="s">
        <v>49</v>
      </c>
      <c r="B1" s="167"/>
      <c r="C1" s="167"/>
      <c r="D1" s="167"/>
      <c r="E1" s="167"/>
      <c r="F1" s="167"/>
      <c r="G1" s="167"/>
      <c r="H1" s="168"/>
    </row>
    <row r="2" spans="1:9" s="35" customFormat="1" ht="46.5" customHeight="1" thickBot="1" x14ac:dyDescent="0.25">
      <c r="A2" s="32" t="s">
        <v>5</v>
      </c>
      <c r="B2" s="33" t="s">
        <v>6</v>
      </c>
      <c r="C2" s="33" t="s">
        <v>7</v>
      </c>
      <c r="D2" s="33" t="s">
        <v>8</v>
      </c>
      <c r="E2" s="34" t="s">
        <v>50</v>
      </c>
      <c r="F2" s="34" t="s">
        <v>51</v>
      </c>
      <c r="G2" s="92" t="s">
        <v>47</v>
      </c>
      <c r="H2" s="34" t="s">
        <v>48</v>
      </c>
    </row>
    <row r="3" spans="1:9" s="35" customFormat="1" ht="18.75" customHeight="1" x14ac:dyDescent="0.2">
      <c r="A3" s="36"/>
      <c r="B3" s="37" t="s">
        <v>13</v>
      </c>
      <c r="C3" s="38" t="s">
        <v>14</v>
      </c>
      <c r="D3" s="36"/>
      <c r="E3" s="39"/>
      <c r="F3" s="40"/>
      <c r="G3" s="93"/>
      <c r="H3" s="40"/>
    </row>
    <row r="4" spans="1:9" s="35" customFormat="1" x14ac:dyDescent="0.2">
      <c r="A4" s="41"/>
      <c r="B4" s="42" t="s">
        <v>15</v>
      </c>
      <c r="C4" s="43" t="s">
        <v>16</v>
      </c>
      <c r="D4" s="41"/>
      <c r="E4" s="44"/>
      <c r="F4" s="45"/>
      <c r="G4" s="94"/>
      <c r="H4" s="45"/>
    </row>
    <row r="5" spans="1:9" s="35" customFormat="1" ht="76.5" x14ac:dyDescent="0.2">
      <c r="A5" s="46">
        <v>1</v>
      </c>
      <c r="B5" s="46" t="s">
        <v>53</v>
      </c>
      <c r="C5" s="47" t="s">
        <v>18</v>
      </c>
      <c r="D5" s="48" t="s">
        <v>19</v>
      </c>
      <c r="E5" s="49">
        <f>'ESTUDIO DE MERCADO '!M7</f>
        <v>3892083.3333333335</v>
      </c>
      <c r="F5" s="50">
        <v>0.05</v>
      </c>
      <c r="G5" s="95">
        <f>H5/E5</f>
        <v>3.4816567219783749</v>
      </c>
      <c r="H5" s="66">
        <f>($H$21*F5)</f>
        <v>13550898.100000001</v>
      </c>
      <c r="I5" s="67"/>
    </row>
    <row r="6" spans="1:9" s="35" customFormat="1" x14ac:dyDescent="0.2">
      <c r="A6" s="42"/>
      <c r="B6" s="42" t="s">
        <v>20</v>
      </c>
      <c r="C6" s="43" t="s">
        <v>21</v>
      </c>
      <c r="D6" s="51"/>
      <c r="E6" s="44"/>
      <c r="F6" s="45"/>
      <c r="G6" s="94"/>
      <c r="H6" s="45"/>
    </row>
    <row r="7" spans="1:9" s="35" customFormat="1" ht="76.5" x14ac:dyDescent="0.2">
      <c r="A7" s="46">
        <v>2</v>
      </c>
      <c r="B7" s="46" t="s">
        <v>22</v>
      </c>
      <c r="C7" s="47" t="s">
        <v>23</v>
      </c>
      <c r="D7" s="48" t="s">
        <v>19</v>
      </c>
      <c r="E7" s="49">
        <f>'ESTUDIO DE MERCADO '!M9</f>
        <v>476364.33333333331</v>
      </c>
      <c r="F7" s="50">
        <v>0.03</v>
      </c>
      <c r="G7" s="95">
        <f>H7/E7</f>
        <v>17.067900115667769</v>
      </c>
      <c r="H7" s="66">
        <f>($H$21*F7)</f>
        <v>8130538.8599999994</v>
      </c>
    </row>
    <row r="8" spans="1:9" s="35" customFormat="1" ht="89.25" x14ac:dyDescent="0.2">
      <c r="A8" s="46">
        <v>3</v>
      </c>
      <c r="B8" s="46" t="s">
        <v>24</v>
      </c>
      <c r="C8" s="47" t="s">
        <v>25</v>
      </c>
      <c r="D8" s="48" t="s">
        <v>19</v>
      </c>
      <c r="E8" s="49">
        <f>'ESTUDIO DE MERCADO '!M10</f>
        <v>54458</v>
      </c>
      <c r="F8" s="50">
        <v>7.0000000000000007E-2</v>
      </c>
      <c r="G8" s="95">
        <f>H8/E8</f>
        <v>348.36492967057188</v>
      </c>
      <c r="H8" s="66">
        <f>($H$21*F8)</f>
        <v>18971257.340000004</v>
      </c>
    </row>
    <row r="9" spans="1:9" s="35" customFormat="1" x14ac:dyDescent="0.2">
      <c r="A9" s="42"/>
      <c r="B9" s="42" t="s">
        <v>26</v>
      </c>
      <c r="C9" s="43" t="s">
        <v>44</v>
      </c>
      <c r="D9" s="51"/>
      <c r="E9" s="44"/>
      <c r="F9" s="45"/>
      <c r="G9" s="94"/>
      <c r="H9" s="45"/>
    </row>
    <row r="10" spans="1:9" s="35" customFormat="1" ht="89.25" x14ac:dyDescent="0.2">
      <c r="A10" s="46">
        <v>4</v>
      </c>
      <c r="B10" s="52" t="s">
        <v>28</v>
      </c>
      <c r="C10" s="47" t="s">
        <v>45</v>
      </c>
      <c r="D10" s="48" t="s">
        <v>19</v>
      </c>
      <c r="E10" s="49">
        <f>'ESTUDIO DE MERCADO '!M12</f>
        <v>1696448.6666666667</v>
      </c>
      <c r="F10" s="50">
        <v>0.05</v>
      </c>
      <c r="G10" s="95">
        <f>H10/E10</f>
        <v>7.9878032069346441</v>
      </c>
      <c r="H10" s="66">
        <f>($H$21*F10)</f>
        <v>13550898.100000001</v>
      </c>
    </row>
    <row r="11" spans="1:9" s="35" customFormat="1" x14ac:dyDescent="0.2">
      <c r="A11" s="42"/>
      <c r="B11" s="42" t="s">
        <v>54</v>
      </c>
      <c r="C11" s="43" t="s">
        <v>27</v>
      </c>
      <c r="D11" s="51"/>
      <c r="E11" s="44"/>
      <c r="F11" s="45"/>
      <c r="G11" s="94"/>
      <c r="H11" s="45"/>
    </row>
    <row r="12" spans="1:9" s="35" customFormat="1" ht="127.5" x14ac:dyDescent="0.2">
      <c r="A12" s="46">
        <v>5</v>
      </c>
      <c r="B12" s="46" t="s">
        <v>55</v>
      </c>
      <c r="C12" s="47" t="s">
        <v>29</v>
      </c>
      <c r="D12" s="48" t="s">
        <v>19</v>
      </c>
      <c r="E12" s="49">
        <f>'ESTUDIO DE MERCADO '!M14</f>
        <v>179132</v>
      </c>
      <c r="F12" s="50">
        <v>0.2</v>
      </c>
      <c r="G12" s="95">
        <f>H12/E12</f>
        <v>302.590226201907</v>
      </c>
      <c r="H12" s="66">
        <f>($H$21*F12)</f>
        <v>54203592.400000006</v>
      </c>
    </row>
    <row r="13" spans="1:9" s="35" customFormat="1" ht="51" x14ac:dyDescent="0.2">
      <c r="A13" s="46">
        <v>6</v>
      </c>
      <c r="B13" s="46" t="s">
        <v>56</v>
      </c>
      <c r="C13" s="47" t="s">
        <v>31</v>
      </c>
      <c r="D13" s="48" t="s">
        <v>19</v>
      </c>
      <c r="E13" s="49">
        <f>'ESTUDIO DE MERCADO '!M15</f>
        <v>19391</v>
      </c>
      <c r="F13" s="50">
        <v>0.2</v>
      </c>
      <c r="G13" s="95">
        <f>H13/E13</f>
        <v>2795.2963952349032</v>
      </c>
      <c r="H13" s="66">
        <f>($H$21*F13)</f>
        <v>54203592.400000006</v>
      </c>
    </row>
    <row r="14" spans="1:9" s="35" customFormat="1" ht="89.25" x14ac:dyDescent="0.2">
      <c r="A14" s="46">
        <v>7</v>
      </c>
      <c r="B14" s="46" t="s">
        <v>57</v>
      </c>
      <c r="C14" s="47" t="s">
        <v>33</v>
      </c>
      <c r="D14" s="48" t="s">
        <v>19</v>
      </c>
      <c r="E14" s="49">
        <f>'ESTUDIO DE MERCADO '!M16</f>
        <v>59868.666666666664</v>
      </c>
      <c r="F14" s="50">
        <v>0.1</v>
      </c>
      <c r="G14" s="95">
        <f>H14/E14</f>
        <v>452.68748594144967</v>
      </c>
      <c r="H14" s="66">
        <f>($H$21*F14)</f>
        <v>27101796.200000003</v>
      </c>
    </row>
    <row r="15" spans="1:9" s="35" customFormat="1" ht="63.75" x14ac:dyDescent="0.2">
      <c r="A15" s="46">
        <v>8</v>
      </c>
      <c r="B15" s="46" t="s">
        <v>58</v>
      </c>
      <c r="C15" s="47" t="s">
        <v>35</v>
      </c>
      <c r="D15" s="48" t="s">
        <v>19</v>
      </c>
      <c r="E15" s="49">
        <f>'ESTUDIO DE MERCADO '!M17</f>
        <v>19254</v>
      </c>
      <c r="F15" s="50">
        <v>0.05</v>
      </c>
      <c r="G15" s="95">
        <f>H15/E15</f>
        <v>703.79651500986813</v>
      </c>
      <c r="H15" s="66">
        <f>($H$21*F15)</f>
        <v>13550898.100000001</v>
      </c>
    </row>
    <row r="16" spans="1:9" s="35" customFormat="1" ht="68.25" customHeight="1" x14ac:dyDescent="0.2">
      <c r="A16" s="46">
        <v>9</v>
      </c>
      <c r="B16" s="46" t="s">
        <v>59</v>
      </c>
      <c r="C16" s="47" t="s">
        <v>46</v>
      </c>
      <c r="D16" s="48" t="s">
        <v>19</v>
      </c>
      <c r="E16" s="49">
        <f>'ESTUDIO DE MERCADO '!N18</f>
        <v>13550898.100000001</v>
      </c>
      <c r="F16" s="50">
        <v>0.05</v>
      </c>
      <c r="G16" s="95">
        <f>H16/E16</f>
        <v>1</v>
      </c>
      <c r="H16" s="66">
        <f>($H$21*F16)</f>
        <v>13550898.100000001</v>
      </c>
    </row>
    <row r="17" spans="1:9" x14ac:dyDescent="0.2">
      <c r="A17" s="41"/>
      <c r="B17" s="41" t="s">
        <v>60</v>
      </c>
      <c r="C17" s="53" t="s">
        <v>52</v>
      </c>
      <c r="D17" s="41"/>
      <c r="E17" s="54"/>
      <c r="F17" s="45"/>
      <c r="G17" s="94"/>
      <c r="H17" s="45"/>
    </row>
    <row r="18" spans="1:9" ht="165.75" x14ac:dyDescent="0.2">
      <c r="A18" s="46">
        <v>10</v>
      </c>
      <c r="B18" s="52" t="s">
        <v>61</v>
      </c>
      <c r="C18" s="47" t="s">
        <v>40</v>
      </c>
      <c r="D18" s="48" t="s">
        <v>38</v>
      </c>
      <c r="E18" s="49">
        <f>'ESTUDIO DE MERCADO '!M20</f>
        <v>1658</v>
      </c>
      <c r="F18" s="55">
        <v>0.1</v>
      </c>
      <c r="G18" s="95">
        <f>H18/E18</f>
        <v>16346.077322074791</v>
      </c>
      <c r="H18" s="66">
        <f>($H$21*F18)</f>
        <v>27101796.200000003</v>
      </c>
    </row>
    <row r="19" spans="1:9" ht="51" x14ac:dyDescent="0.2">
      <c r="A19" s="46">
        <v>11</v>
      </c>
      <c r="B19" s="52" t="s">
        <v>62</v>
      </c>
      <c r="C19" s="47" t="s">
        <v>41</v>
      </c>
      <c r="D19" s="48" t="s">
        <v>19</v>
      </c>
      <c r="E19" s="49">
        <f>'ESTUDIO DE MERCADO '!M21</f>
        <v>384000</v>
      </c>
      <c r="F19" s="55">
        <v>0.05</v>
      </c>
      <c r="G19" s="95">
        <f>H19/E19</f>
        <v>35.288797135416672</v>
      </c>
      <c r="H19" s="66">
        <f>($H$21*F19)</f>
        <v>13550898.100000001</v>
      </c>
    </row>
    <row r="20" spans="1:9" ht="63.75" x14ac:dyDescent="0.2">
      <c r="A20" s="56">
        <v>12</v>
      </c>
      <c r="B20" s="57" t="s">
        <v>63</v>
      </c>
      <c r="C20" s="58" t="s">
        <v>42</v>
      </c>
      <c r="D20" s="59" t="s">
        <v>43</v>
      </c>
      <c r="E20" s="60">
        <f>'ESTUDIO DE MERCADO '!M22</f>
        <v>47858</v>
      </c>
      <c r="F20" s="61">
        <v>0.05</v>
      </c>
      <c r="G20" s="95">
        <f>H20/E20</f>
        <v>283.14802331898534</v>
      </c>
      <c r="H20" s="66">
        <f>($H$21*F20)</f>
        <v>13550898.100000001</v>
      </c>
    </row>
    <row r="21" spans="1:9" x14ac:dyDescent="0.2">
      <c r="A21" s="169" t="s">
        <v>64</v>
      </c>
      <c r="B21" s="169"/>
      <c r="C21" s="169"/>
      <c r="D21" s="169"/>
      <c r="E21" s="169"/>
      <c r="F21" s="64">
        <f>SUM(F5:F20)</f>
        <v>1.0000000000000002</v>
      </c>
      <c r="G21" s="96">
        <f>SUM(G5:G20)</f>
        <v>21296.787054632474</v>
      </c>
      <c r="H21" s="65">
        <v>271017962</v>
      </c>
      <c r="I21" s="91">
        <f>SUM(H5+H7+H8+H10+H12+H13+H14+H15+H16+H18+H19+H20)</f>
        <v>271017962</v>
      </c>
    </row>
    <row r="26" spans="1:9" x14ac:dyDescent="0.2">
      <c r="A26" s="31"/>
      <c r="B26" s="31"/>
      <c r="D26" s="31"/>
    </row>
    <row r="27" spans="1:9" x14ac:dyDescent="0.2">
      <c r="A27" s="31"/>
      <c r="B27" s="31"/>
      <c r="D27" s="31"/>
    </row>
  </sheetData>
  <mergeCells count="2">
    <mergeCell ref="A1:H1"/>
    <mergeCell ref="A21:E21"/>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F788BB-1C1C-4BA2-BED1-624A2861D10F}">
  <dimension ref="A1:N27"/>
  <sheetViews>
    <sheetView tabSelected="1" zoomScaleNormal="100" workbookViewId="0">
      <selection activeCell="H45" sqref="H45"/>
    </sheetView>
  </sheetViews>
  <sheetFormatPr baseColWidth="10" defaultColWidth="11.42578125" defaultRowHeight="12.75" x14ac:dyDescent="0.2"/>
  <cols>
    <col min="1" max="1" width="4.28515625" style="63" customWidth="1"/>
    <col min="2" max="2" width="8.140625" style="63" customWidth="1"/>
    <col min="3" max="3" width="58.7109375" style="31" customWidth="1"/>
    <col min="4" max="4" width="14.140625" style="31" customWidth="1"/>
    <col min="5" max="5" width="11.85546875" style="63" customWidth="1"/>
    <col min="6" max="6" width="13.140625" style="63" customWidth="1"/>
    <col min="7" max="7" width="12.85546875" style="31" bestFit="1" customWidth="1"/>
    <col min="8" max="8" width="15.28515625" style="31" customWidth="1"/>
    <col min="9" max="9" width="13.85546875" style="31" customWidth="1"/>
    <col min="10" max="10" width="16.42578125" style="31" customWidth="1"/>
    <col min="11" max="11" width="11.85546875" style="31" bestFit="1" customWidth="1"/>
    <col min="12" max="12" width="14.140625" style="31" bestFit="1" customWidth="1"/>
    <col min="13" max="14" width="13.85546875" style="31" bestFit="1" customWidth="1"/>
    <col min="15" max="16384" width="11.42578125" style="31"/>
  </cols>
  <sheetData>
    <row r="1" spans="1:14" ht="21" customHeight="1" thickBot="1" x14ac:dyDescent="0.25">
      <c r="A1" s="170" t="s">
        <v>69</v>
      </c>
      <c r="B1" s="171"/>
      <c r="C1" s="171"/>
      <c r="D1" s="171"/>
      <c r="E1" s="171"/>
      <c r="F1" s="171"/>
      <c r="G1" s="172"/>
      <c r="H1" s="172"/>
      <c r="I1" s="172"/>
      <c r="J1" s="172"/>
      <c r="K1" s="172"/>
      <c r="L1" s="172"/>
      <c r="M1" s="171"/>
      <c r="N1" s="173"/>
    </row>
    <row r="2" spans="1:14" ht="21" customHeight="1" thickBot="1" x14ac:dyDescent="0.25">
      <c r="A2" s="83"/>
      <c r="B2" s="84"/>
      <c r="C2" s="84"/>
      <c r="D2" s="84"/>
      <c r="E2" s="84"/>
      <c r="F2" s="84"/>
      <c r="G2" s="166" t="s">
        <v>70</v>
      </c>
      <c r="H2" s="167"/>
      <c r="I2" s="167"/>
      <c r="J2" s="167"/>
      <c r="K2" s="167"/>
      <c r="L2" s="168"/>
      <c r="M2" s="174" t="s">
        <v>75</v>
      </c>
      <c r="N2" s="174" t="s">
        <v>76</v>
      </c>
    </row>
    <row r="3" spans="1:14" ht="15.75" customHeight="1" thickBot="1" x14ac:dyDescent="0.25">
      <c r="A3" s="174" t="s">
        <v>5</v>
      </c>
      <c r="B3" s="174" t="s">
        <v>6</v>
      </c>
      <c r="C3" s="174" t="s">
        <v>7</v>
      </c>
      <c r="D3" s="192" t="s">
        <v>78</v>
      </c>
      <c r="E3" s="174" t="s">
        <v>8</v>
      </c>
      <c r="F3" s="174" t="s">
        <v>77</v>
      </c>
      <c r="G3" s="180" t="s">
        <v>65</v>
      </c>
      <c r="H3" s="181"/>
      <c r="I3" s="182" t="s">
        <v>66</v>
      </c>
      <c r="J3" s="183"/>
      <c r="K3" s="184" t="s">
        <v>67</v>
      </c>
      <c r="L3" s="185"/>
      <c r="M3" s="175"/>
      <c r="N3" s="175"/>
    </row>
    <row r="4" spans="1:14" s="35" customFormat="1" ht="46.5" customHeight="1" thickBot="1" x14ac:dyDescent="0.25">
      <c r="A4" s="176"/>
      <c r="B4" s="176"/>
      <c r="C4" s="176"/>
      <c r="D4" s="193"/>
      <c r="E4" s="176"/>
      <c r="F4" s="176"/>
      <c r="G4" s="100" t="s">
        <v>72</v>
      </c>
      <c r="H4" s="101" t="s">
        <v>73</v>
      </c>
      <c r="I4" s="102" t="s">
        <v>72</v>
      </c>
      <c r="J4" s="99" t="s">
        <v>73</v>
      </c>
      <c r="K4" s="103" t="s">
        <v>72</v>
      </c>
      <c r="L4" s="104" t="s">
        <v>74</v>
      </c>
      <c r="M4" s="176"/>
      <c r="N4" s="176"/>
    </row>
    <row r="5" spans="1:14" s="35" customFormat="1" ht="18.75" customHeight="1" thickBot="1" x14ac:dyDescent="0.25">
      <c r="A5" s="71"/>
      <c r="B5" s="105" t="s">
        <v>13</v>
      </c>
      <c r="C5" s="186" t="s">
        <v>14</v>
      </c>
      <c r="D5" s="187"/>
      <c r="E5" s="187"/>
      <c r="F5" s="187"/>
      <c r="G5" s="187"/>
      <c r="H5" s="187"/>
      <c r="I5" s="187"/>
      <c r="J5" s="187"/>
      <c r="K5" s="187"/>
      <c r="L5" s="187"/>
      <c r="M5" s="187"/>
      <c r="N5" s="188"/>
    </row>
    <row r="6" spans="1:14" s="35" customFormat="1" ht="13.5" thickBot="1" x14ac:dyDescent="0.25">
      <c r="A6" s="72"/>
      <c r="B6" s="106" t="s">
        <v>15</v>
      </c>
      <c r="C6" s="186" t="s">
        <v>16</v>
      </c>
      <c r="D6" s="187"/>
      <c r="E6" s="187"/>
      <c r="F6" s="187"/>
      <c r="G6" s="187"/>
      <c r="H6" s="187"/>
      <c r="I6" s="187"/>
      <c r="J6" s="187"/>
      <c r="K6" s="187"/>
      <c r="L6" s="187"/>
      <c r="M6" s="187"/>
      <c r="N6" s="188"/>
    </row>
    <row r="7" spans="1:14" s="35" customFormat="1" ht="77.25" thickBot="1" x14ac:dyDescent="0.25">
      <c r="A7" s="73">
        <v>1</v>
      </c>
      <c r="B7" s="46" t="s">
        <v>53</v>
      </c>
      <c r="C7" s="116" t="s">
        <v>18</v>
      </c>
      <c r="D7" s="148">
        <v>0.05</v>
      </c>
      <c r="E7" s="117" t="s">
        <v>19</v>
      </c>
      <c r="F7" s="118">
        <v>3.4816567219783701</v>
      </c>
      <c r="G7" s="119">
        <v>4146580</v>
      </c>
      <c r="H7" s="120">
        <f>F7*G7</f>
        <v>14436968.130221069</v>
      </c>
      <c r="I7" s="121">
        <v>2337000</v>
      </c>
      <c r="J7" s="122">
        <f>F7*I7</f>
        <v>8136631.7592634512</v>
      </c>
      <c r="K7" s="123">
        <v>5192670</v>
      </c>
      <c r="L7" s="122">
        <f>F7*K7</f>
        <v>18079094.410515424</v>
      </c>
      <c r="M7" s="124">
        <f>AVERAGE(G7,I7,K7)</f>
        <v>3892083.3333333335</v>
      </c>
      <c r="N7" s="125">
        <f>M7*F7</f>
        <v>13550898.099999981</v>
      </c>
    </row>
    <row r="8" spans="1:14" s="35" customFormat="1" ht="13.5" thickBot="1" x14ac:dyDescent="0.25">
      <c r="A8" s="74"/>
      <c r="B8" s="106" t="s">
        <v>20</v>
      </c>
      <c r="C8" s="186" t="s">
        <v>21</v>
      </c>
      <c r="D8" s="187"/>
      <c r="E8" s="187"/>
      <c r="F8" s="187"/>
      <c r="G8" s="187"/>
      <c r="H8" s="187"/>
      <c r="I8" s="187"/>
      <c r="J8" s="187"/>
      <c r="K8" s="187"/>
      <c r="L8" s="187"/>
      <c r="M8" s="187"/>
      <c r="N8" s="188"/>
    </row>
    <row r="9" spans="1:14" s="35" customFormat="1" ht="76.5" x14ac:dyDescent="0.2">
      <c r="A9" s="73">
        <v>2</v>
      </c>
      <c r="B9" s="46" t="s">
        <v>22</v>
      </c>
      <c r="C9" s="107" t="s">
        <v>23</v>
      </c>
      <c r="D9" s="149">
        <v>0.03</v>
      </c>
      <c r="E9" s="108" t="s">
        <v>19</v>
      </c>
      <c r="F9" s="109">
        <v>17.067900115667769</v>
      </c>
      <c r="G9" s="137">
        <v>966581</v>
      </c>
      <c r="H9" s="138">
        <f t="shared" ref="H9:H22" si="0">F9*G9</f>
        <v>16497507.961702267</v>
      </c>
      <c r="I9" s="136">
        <v>399000</v>
      </c>
      <c r="J9" s="133">
        <f t="shared" ref="J9:J22" si="1">F9*I9</f>
        <v>6810092.1461514393</v>
      </c>
      <c r="K9" s="132">
        <v>63512</v>
      </c>
      <c r="L9" s="133">
        <f t="shared" ref="L9:L22" si="2">F9*K9</f>
        <v>1084016.4721462913</v>
      </c>
      <c r="M9" s="114">
        <f t="shared" ref="M9:M22" si="3">AVERAGE(G9,I9,K9)</f>
        <v>476364.33333333331</v>
      </c>
      <c r="N9" s="115">
        <f>M9*F9</f>
        <v>8130538.8599999994</v>
      </c>
    </row>
    <row r="10" spans="1:14" s="35" customFormat="1" ht="90" thickBot="1" x14ac:dyDescent="0.25">
      <c r="A10" s="73">
        <v>3</v>
      </c>
      <c r="B10" s="46" t="s">
        <v>24</v>
      </c>
      <c r="C10" s="58" t="s">
        <v>25</v>
      </c>
      <c r="D10" s="150">
        <v>7.0000000000000007E-2</v>
      </c>
      <c r="E10" s="59" t="s">
        <v>19</v>
      </c>
      <c r="F10" s="126">
        <v>348.36492967057188</v>
      </c>
      <c r="G10" s="139">
        <v>54458</v>
      </c>
      <c r="H10" s="140">
        <f t="shared" si="0"/>
        <v>18971257.340000004</v>
      </c>
      <c r="I10" s="134" t="s">
        <v>68</v>
      </c>
      <c r="J10" s="135" t="s">
        <v>68</v>
      </c>
      <c r="K10" s="134" t="s">
        <v>68</v>
      </c>
      <c r="L10" s="135" t="s">
        <v>68</v>
      </c>
      <c r="M10" s="130">
        <f t="shared" si="3"/>
        <v>54458</v>
      </c>
      <c r="N10" s="131">
        <f t="shared" ref="N10:N22" si="4">M10*F10</f>
        <v>18971257.340000004</v>
      </c>
    </row>
    <row r="11" spans="1:14" s="35" customFormat="1" ht="13.5" thickBot="1" x14ac:dyDescent="0.25">
      <c r="A11" s="74"/>
      <c r="B11" s="106" t="s">
        <v>26</v>
      </c>
      <c r="C11" s="186" t="s">
        <v>44</v>
      </c>
      <c r="D11" s="187"/>
      <c r="E11" s="187"/>
      <c r="F11" s="187"/>
      <c r="G11" s="187"/>
      <c r="H11" s="187"/>
      <c r="I11" s="187"/>
      <c r="J11" s="187"/>
      <c r="K11" s="187"/>
      <c r="L11" s="187"/>
      <c r="M11" s="187"/>
      <c r="N11" s="188"/>
    </row>
    <row r="12" spans="1:14" s="35" customFormat="1" ht="90" thickBot="1" x14ac:dyDescent="0.25">
      <c r="A12" s="73">
        <v>4</v>
      </c>
      <c r="B12" s="52" t="s">
        <v>28</v>
      </c>
      <c r="C12" s="116" t="s">
        <v>45</v>
      </c>
      <c r="D12" s="150">
        <v>0.05</v>
      </c>
      <c r="E12" s="117" t="s">
        <v>19</v>
      </c>
      <c r="F12" s="118">
        <v>7.9878032069346441</v>
      </c>
      <c r="G12" s="119">
        <v>2470151</v>
      </c>
      <c r="H12" s="120">
        <f t="shared" si="0"/>
        <v>19731080.079412818</v>
      </c>
      <c r="I12" s="121">
        <v>715000</v>
      </c>
      <c r="J12" s="122">
        <f t="shared" si="1"/>
        <v>5711279.2929582708</v>
      </c>
      <c r="K12" s="123">
        <v>1904195</v>
      </c>
      <c r="L12" s="122">
        <f t="shared" si="2"/>
        <v>15210334.927628914</v>
      </c>
      <c r="M12" s="124">
        <f t="shared" si="3"/>
        <v>1696448.6666666667</v>
      </c>
      <c r="N12" s="125">
        <f t="shared" si="4"/>
        <v>13550898.100000001</v>
      </c>
    </row>
    <row r="13" spans="1:14" s="35" customFormat="1" ht="13.5" thickBot="1" x14ac:dyDescent="0.25">
      <c r="A13" s="74"/>
      <c r="B13" s="106" t="s">
        <v>54</v>
      </c>
      <c r="C13" s="186" t="s">
        <v>27</v>
      </c>
      <c r="D13" s="187"/>
      <c r="E13" s="187"/>
      <c r="F13" s="187"/>
      <c r="G13" s="187"/>
      <c r="H13" s="187"/>
      <c r="I13" s="187"/>
      <c r="J13" s="187"/>
      <c r="K13" s="187"/>
      <c r="L13" s="187"/>
      <c r="M13" s="187"/>
      <c r="N13" s="188"/>
    </row>
    <row r="14" spans="1:14" s="35" customFormat="1" ht="127.5" x14ac:dyDescent="0.2">
      <c r="A14" s="73">
        <v>5</v>
      </c>
      <c r="B14" s="46" t="s">
        <v>55</v>
      </c>
      <c r="C14" s="107" t="s">
        <v>29</v>
      </c>
      <c r="D14" s="50">
        <v>0.2</v>
      </c>
      <c r="E14" s="108" t="s">
        <v>19</v>
      </c>
      <c r="F14" s="109">
        <v>302.590226201907</v>
      </c>
      <c r="G14" s="110">
        <v>209979</v>
      </c>
      <c r="H14" s="111">
        <f t="shared" si="0"/>
        <v>63537593.107650228</v>
      </c>
      <c r="I14" s="112">
        <v>166000</v>
      </c>
      <c r="J14" s="113">
        <f t="shared" si="1"/>
        <v>50229977.549516559</v>
      </c>
      <c r="K14" s="141">
        <v>161417</v>
      </c>
      <c r="L14" s="113">
        <f t="shared" si="2"/>
        <v>48843206.542833224</v>
      </c>
      <c r="M14" s="114">
        <f t="shared" si="3"/>
        <v>179132</v>
      </c>
      <c r="N14" s="115">
        <f t="shared" si="4"/>
        <v>54203592.400000006</v>
      </c>
    </row>
    <row r="15" spans="1:14" s="35" customFormat="1" ht="51" x14ac:dyDescent="0.2">
      <c r="A15" s="73">
        <v>6</v>
      </c>
      <c r="B15" s="46" t="s">
        <v>56</v>
      </c>
      <c r="C15" s="47" t="s">
        <v>31</v>
      </c>
      <c r="D15" s="50">
        <v>0.2</v>
      </c>
      <c r="E15" s="48" t="s">
        <v>19</v>
      </c>
      <c r="F15" s="98">
        <v>2795.2963952349032</v>
      </c>
      <c r="G15" s="68">
        <v>27440</v>
      </c>
      <c r="H15" s="69">
        <f t="shared" si="0"/>
        <v>76702933.085245743</v>
      </c>
      <c r="I15" s="76">
        <v>29000</v>
      </c>
      <c r="J15" s="77">
        <f t="shared" si="1"/>
        <v>81063595.461812198</v>
      </c>
      <c r="K15" s="82">
        <v>1733</v>
      </c>
      <c r="L15" s="77">
        <f t="shared" si="2"/>
        <v>4844248.6529420875</v>
      </c>
      <c r="M15" s="89">
        <f t="shared" si="3"/>
        <v>19391</v>
      </c>
      <c r="N15" s="90">
        <f t="shared" si="4"/>
        <v>54203592.400000006</v>
      </c>
    </row>
    <row r="16" spans="1:14" s="35" customFormat="1" ht="89.25" x14ac:dyDescent="0.2">
      <c r="A16" s="73">
        <v>7</v>
      </c>
      <c r="B16" s="46" t="s">
        <v>57</v>
      </c>
      <c r="C16" s="47" t="s">
        <v>33</v>
      </c>
      <c r="D16" s="50">
        <v>0.1</v>
      </c>
      <c r="E16" s="48" t="s">
        <v>19</v>
      </c>
      <c r="F16" s="98">
        <v>452.68748594144967</v>
      </c>
      <c r="G16" s="68">
        <v>27214</v>
      </c>
      <c r="H16" s="69">
        <f t="shared" si="0"/>
        <v>12319437.242410611</v>
      </c>
      <c r="I16" s="76">
        <v>151000</v>
      </c>
      <c r="J16" s="77">
        <f t="shared" si="1"/>
        <v>68355810.377158895</v>
      </c>
      <c r="K16" s="81">
        <v>1392</v>
      </c>
      <c r="L16" s="77">
        <f t="shared" si="2"/>
        <v>630140.9804304979</v>
      </c>
      <c r="M16" s="89">
        <f t="shared" si="3"/>
        <v>59868.666666666664</v>
      </c>
      <c r="N16" s="90">
        <f t="shared" si="4"/>
        <v>27101796.200000003</v>
      </c>
    </row>
    <row r="17" spans="1:14" s="35" customFormat="1" ht="63.75" x14ac:dyDescent="0.2">
      <c r="A17" s="73">
        <v>8</v>
      </c>
      <c r="B17" s="46" t="s">
        <v>58</v>
      </c>
      <c r="C17" s="47" t="s">
        <v>35</v>
      </c>
      <c r="D17" s="50">
        <v>0.05</v>
      </c>
      <c r="E17" s="48" t="s">
        <v>19</v>
      </c>
      <c r="F17" s="98">
        <v>703.79651500986813</v>
      </c>
      <c r="G17" s="68">
        <v>27337</v>
      </c>
      <c r="H17" s="69">
        <f t="shared" si="0"/>
        <v>19239685.330824766</v>
      </c>
      <c r="I17" s="76">
        <v>26000</v>
      </c>
      <c r="J17" s="77">
        <f t="shared" si="1"/>
        <v>18298709.390256573</v>
      </c>
      <c r="K17" s="81">
        <v>4425</v>
      </c>
      <c r="L17" s="77">
        <f t="shared" si="2"/>
        <v>3114299.5789186666</v>
      </c>
      <c r="M17" s="89">
        <f t="shared" si="3"/>
        <v>19254</v>
      </c>
      <c r="N17" s="90">
        <f t="shared" si="4"/>
        <v>13550898.100000001</v>
      </c>
    </row>
    <row r="18" spans="1:14" s="35" customFormat="1" ht="68.25" customHeight="1" thickBot="1" x14ac:dyDescent="0.25">
      <c r="A18" s="73">
        <v>9</v>
      </c>
      <c r="B18" s="46" t="s">
        <v>59</v>
      </c>
      <c r="C18" s="58" t="s">
        <v>46</v>
      </c>
      <c r="D18" s="50">
        <v>0.05</v>
      </c>
      <c r="E18" s="59" t="s">
        <v>19</v>
      </c>
      <c r="F18" s="126">
        <v>1.4076417693905821</v>
      </c>
      <c r="G18" s="127">
        <v>23800000</v>
      </c>
      <c r="H18" s="128">
        <f t="shared" si="0"/>
        <v>33501874.111495852</v>
      </c>
      <c r="I18" s="129">
        <v>80000</v>
      </c>
      <c r="J18" s="143">
        <f t="shared" si="1"/>
        <v>112611.34155124656</v>
      </c>
      <c r="K18" s="144">
        <v>5000000</v>
      </c>
      <c r="L18" s="143">
        <f t="shared" si="2"/>
        <v>7038208.8469529105</v>
      </c>
      <c r="M18" s="130">
        <f t="shared" si="3"/>
        <v>9626666.666666666</v>
      </c>
      <c r="N18" s="131">
        <f t="shared" si="4"/>
        <v>13550898.100000001</v>
      </c>
    </row>
    <row r="19" spans="1:14" ht="13.5" thickBot="1" x14ac:dyDescent="0.25">
      <c r="A19" s="72"/>
      <c r="B19" s="142" t="s">
        <v>60</v>
      </c>
      <c r="C19" s="189" t="s">
        <v>52</v>
      </c>
      <c r="D19" s="190"/>
      <c r="E19" s="190"/>
      <c r="F19" s="190"/>
      <c r="G19" s="190"/>
      <c r="H19" s="190"/>
      <c r="I19" s="190"/>
      <c r="J19" s="190"/>
      <c r="K19" s="190"/>
      <c r="L19" s="190"/>
      <c r="M19" s="190"/>
      <c r="N19" s="191"/>
    </row>
    <row r="20" spans="1:14" ht="165.75" x14ac:dyDescent="0.2">
      <c r="A20" s="73">
        <v>10</v>
      </c>
      <c r="B20" s="52" t="s">
        <v>61</v>
      </c>
      <c r="C20" s="107" t="s">
        <v>40</v>
      </c>
      <c r="D20" s="55">
        <v>0.1</v>
      </c>
      <c r="E20" s="108" t="s">
        <v>38</v>
      </c>
      <c r="F20" s="109">
        <v>16346.077322074791</v>
      </c>
      <c r="G20" s="110">
        <v>4286</v>
      </c>
      <c r="H20" s="111">
        <f t="shared" si="0"/>
        <v>70059287.402412549</v>
      </c>
      <c r="I20" s="145">
        <v>200</v>
      </c>
      <c r="J20" s="113">
        <f t="shared" si="1"/>
        <v>3269215.4644149579</v>
      </c>
      <c r="K20" s="146">
        <v>488</v>
      </c>
      <c r="L20" s="113">
        <f t="shared" si="2"/>
        <v>7976885.7331724977</v>
      </c>
      <c r="M20" s="114">
        <f t="shared" si="3"/>
        <v>1658</v>
      </c>
      <c r="N20" s="115">
        <f t="shared" si="4"/>
        <v>27101796.200000003</v>
      </c>
    </row>
    <row r="21" spans="1:14" ht="51" x14ac:dyDescent="0.2">
      <c r="A21" s="73">
        <v>11</v>
      </c>
      <c r="B21" s="52" t="s">
        <v>62</v>
      </c>
      <c r="C21" s="47" t="s">
        <v>41</v>
      </c>
      <c r="D21" s="55">
        <v>0.05</v>
      </c>
      <c r="E21" s="48" t="s">
        <v>19</v>
      </c>
      <c r="F21" s="98">
        <v>35.288797135416672</v>
      </c>
      <c r="G21" s="76" t="s">
        <v>68</v>
      </c>
      <c r="H21" s="76" t="s">
        <v>68</v>
      </c>
      <c r="I21" s="78">
        <v>388000</v>
      </c>
      <c r="J21" s="77">
        <f t="shared" si="1"/>
        <v>13692053.288541669</v>
      </c>
      <c r="K21" s="80">
        <v>380000</v>
      </c>
      <c r="L21" s="77">
        <f t="shared" si="2"/>
        <v>13409742.911458336</v>
      </c>
      <c r="M21" s="89">
        <f>AVERAGE( I21,K21)</f>
        <v>384000</v>
      </c>
      <c r="N21" s="90">
        <f t="shared" si="4"/>
        <v>13550898.100000001</v>
      </c>
    </row>
    <row r="22" spans="1:14" ht="63.75" x14ac:dyDescent="0.2">
      <c r="A22" s="75">
        <v>12</v>
      </c>
      <c r="B22" s="57" t="s">
        <v>63</v>
      </c>
      <c r="C22" s="58" t="s">
        <v>42</v>
      </c>
      <c r="D22" s="61">
        <v>0.05</v>
      </c>
      <c r="E22" s="59" t="s">
        <v>43</v>
      </c>
      <c r="F22" s="98">
        <v>283.14802331898534</v>
      </c>
      <c r="G22" s="85">
        <v>32920</v>
      </c>
      <c r="H22" s="69">
        <f t="shared" si="0"/>
        <v>9321232.927660998</v>
      </c>
      <c r="I22" s="78">
        <v>77000</v>
      </c>
      <c r="J22" s="77">
        <f t="shared" si="1"/>
        <v>21802397.795561872</v>
      </c>
      <c r="K22" s="80">
        <v>33654</v>
      </c>
      <c r="L22" s="77">
        <f t="shared" si="2"/>
        <v>9529063.5767771322</v>
      </c>
      <c r="M22" s="89">
        <f t="shared" si="3"/>
        <v>47858</v>
      </c>
      <c r="N22" s="90">
        <f t="shared" si="4"/>
        <v>13550898.1</v>
      </c>
    </row>
    <row r="23" spans="1:14" ht="15.75" customHeight="1" thickBot="1" x14ac:dyDescent="0.25">
      <c r="A23" s="177" t="s">
        <v>71</v>
      </c>
      <c r="B23" s="178"/>
      <c r="C23" s="178"/>
      <c r="D23" s="178"/>
      <c r="E23" s="178"/>
      <c r="F23" s="178"/>
      <c r="G23" s="179"/>
      <c r="H23" s="70">
        <f>SUM(H7:H22)</f>
        <v>354318856.71903688</v>
      </c>
      <c r="I23" s="86"/>
      <c r="J23" s="79">
        <f>SUM(J7:J22)</f>
        <v>277482373.86718714</v>
      </c>
      <c r="K23" s="87"/>
      <c r="L23" s="79">
        <f>SUM(L7:L22)</f>
        <v>129759242.63377598</v>
      </c>
      <c r="M23" s="88"/>
      <c r="N23" s="147">
        <f>SUM(N7:N22)</f>
        <v>271017961.99999994</v>
      </c>
    </row>
    <row r="26" spans="1:14" x14ac:dyDescent="0.2">
      <c r="A26" s="31"/>
      <c r="B26" s="31"/>
      <c r="E26" s="31"/>
      <c r="F26" s="31"/>
    </row>
    <row r="27" spans="1:14" x14ac:dyDescent="0.2">
      <c r="A27" s="31"/>
      <c r="B27" s="31"/>
      <c r="E27" s="31"/>
      <c r="F27" s="31"/>
    </row>
  </sheetData>
  <mergeCells count="20">
    <mergeCell ref="A23:G23"/>
    <mergeCell ref="G3:H3"/>
    <mergeCell ref="I3:J3"/>
    <mergeCell ref="K3:L3"/>
    <mergeCell ref="C5:N5"/>
    <mergeCell ref="C6:N6"/>
    <mergeCell ref="C8:N8"/>
    <mergeCell ref="C11:N11"/>
    <mergeCell ref="C13:N13"/>
    <mergeCell ref="C19:N19"/>
    <mergeCell ref="D3:D4"/>
    <mergeCell ref="A1:N1"/>
    <mergeCell ref="G2:L2"/>
    <mergeCell ref="M2:M4"/>
    <mergeCell ref="N2:N4"/>
    <mergeCell ref="F3:F4"/>
    <mergeCell ref="E3:E4"/>
    <mergeCell ref="C3:C4"/>
    <mergeCell ref="B3:B4"/>
    <mergeCell ref="A3:A4"/>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D650265ACDFFE459C55613E4F70CF57" ma:contentTypeVersion="22" ma:contentTypeDescription="Crear nuevo documento." ma:contentTypeScope="" ma:versionID="dafc133074d45d9f3fcce2ec37267e24">
  <xsd:schema xmlns:xsd="http://www.w3.org/2001/XMLSchema" xmlns:xs="http://www.w3.org/2001/XMLSchema" xmlns:p="http://schemas.microsoft.com/office/2006/metadata/properties" xmlns:ns2="d6086183-30b8-40da-bade-d808c7aea602" xmlns:ns3="731fd8d5-08ea-40fa-ba7c-6b9c63fd4b5d" targetNamespace="http://schemas.microsoft.com/office/2006/metadata/properties" ma:root="true" ma:fieldsID="acbf37701b8866de346fe0d66277d323" ns2:_="" ns3:_="">
    <xsd:import namespace="d6086183-30b8-40da-bade-d808c7aea602"/>
    <xsd:import namespace="731fd8d5-08ea-40fa-ba7c-6b9c63fd4b5d"/>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3:SharedWithUsers" minOccurs="0"/>
                <xsd:element ref="ns3:SharedWithDetails" minOccurs="0"/>
                <xsd:element ref="ns2:MediaServiceAutoKeyPoints" minOccurs="0"/>
                <xsd:element ref="ns2:MediaServiceKeyPoints" minOccurs="0"/>
                <xsd:element ref="ns2:Proveedor" minOccurs="0"/>
                <xsd:element ref="ns2:_x0070_z04" minOccurs="0"/>
                <xsd:element ref="ns2:_x0075_j54" minOccurs="0"/>
                <xsd:element ref="ns2:vbdm" minOccurs="0"/>
                <xsd:element ref="ns2:MediaLengthInSeconds"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6086183-30b8-40da-bade-d808c7aea60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Proveedor" ma:index="20" nillable="true" ma:displayName="Proveedor" ma:format="Dropdown" ma:internalName="Proveedor">
      <xsd:simpleType>
        <xsd:restriction base="dms:Text">
          <xsd:maxLength value="255"/>
        </xsd:restriction>
      </xsd:simpleType>
    </xsd:element>
    <xsd:element name="_x0070_z04" ma:index="21" nillable="true" ma:displayName="Texto" ma:internalName="_x0070_z04">
      <xsd:simpleType>
        <xsd:restriction base="dms:Text"/>
      </xsd:simpleType>
    </xsd:element>
    <xsd:element name="_x0075_j54" ma:index="22" nillable="true" ma:displayName="PERIODO" ma:internalName="_x0075_j54">
      <xsd:simpleType>
        <xsd:restriction base="dms:Text"/>
      </xsd:simpleType>
    </xsd:element>
    <xsd:element name="vbdm" ma:index="23" nillable="true" ma:displayName="Periodo" ma:internalName="vbdm">
      <xsd:simpleType>
        <xsd:restriction base="dms:Text"/>
      </xsd:simpleType>
    </xsd:element>
    <xsd:element name="MediaLengthInSeconds" ma:index="24"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31fd8d5-08ea-40fa-ba7c-6b9c63fd4b5d"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element name="TaxCatchAll" ma:index="25" nillable="true" ma:displayName="Taxonomy Catch All Column" ma:hidden="true" ma:list="{0473b7b9-2770-4e29-98f4-2a526a1d1011}" ma:internalName="TaxCatchAll" ma:showField="CatchAllData" ma:web="731fd8d5-08ea-40fa-ba7c-6b9c63fd4b5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731fd8d5-08ea-40fa-ba7c-6b9c63fd4b5d" xsi:nil="true"/>
    <Proveedor xmlns="d6086183-30b8-40da-bade-d808c7aea602" xsi:nil="true"/>
    <vbdm xmlns="d6086183-30b8-40da-bade-d808c7aea602" xsi:nil="true"/>
    <_x0075_j54 xmlns="d6086183-30b8-40da-bade-d808c7aea602" xsi:nil="true"/>
    <_x0070_z04 xmlns="d6086183-30b8-40da-bade-d808c7aea602"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2D33569-5198-405B-8144-959FC30B0BC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6086183-30b8-40da-bade-d808c7aea602"/>
    <ds:schemaRef ds:uri="731fd8d5-08ea-40fa-ba7c-6b9c63fd4b5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F4C7B94-B8EE-487A-BE29-3434C0C99836}">
  <ds:schemaRefs>
    <ds:schemaRef ds:uri="731fd8d5-08ea-40fa-ba7c-6b9c63fd4b5d"/>
    <ds:schemaRef ds:uri="http://www.w3.org/XML/1998/namespace"/>
    <ds:schemaRef ds:uri="d6086183-30b8-40da-bade-d808c7aea602"/>
    <ds:schemaRef ds:uri="http://schemas.microsoft.com/office/2006/metadata/properties"/>
    <ds:schemaRef ds:uri="http://schemas.microsoft.com/office/2006/documentManagement/types"/>
    <ds:schemaRef ds:uri="http://purl.org/dc/terms/"/>
    <ds:schemaRef ds:uri="http://schemas.microsoft.com/office/infopath/2007/PartnerControls"/>
    <ds:schemaRef ds:uri="http://schemas.openxmlformats.org/package/2006/metadata/core-properties"/>
    <ds:schemaRef ds:uri="http://purl.org/dc/dcmitype/"/>
    <ds:schemaRef ds:uri="http://purl.org/dc/elements/1.1/"/>
  </ds:schemaRefs>
</ds:datastoreItem>
</file>

<file path=customXml/itemProps3.xml><?xml version="1.0" encoding="utf-8"?>
<ds:datastoreItem xmlns:ds="http://schemas.openxmlformats.org/officeDocument/2006/customXml" ds:itemID="{6AA662C6-6977-454A-BBC2-AB8ECD6E26C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ESTUDIO DE MERCADO</vt:lpstr>
      <vt:lpstr>PRESUPUESTO OFICIAL  </vt:lpstr>
      <vt:lpstr>ESTUDIO DE MERCADO </vt:lpstr>
      <vt:lpstr>'ESTUDIO DE MERCADO '!Área_de_impresión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1017174420</dc:creator>
  <cp:keywords/>
  <dc:description/>
  <cp:lastModifiedBy>Justiniano Arturo Turizo Ortiz</cp:lastModifiedBy>
  <cp:revision/>
  <cp:lastPrinted>2023-05-17T18:37:53Z</cp:lastPrinted>
  <dcterms:created xsi:type="dcterms:W3CDTF">2017-05-12T19:22:00Z</dcterms:created>
  <dcterms:modified xsi:type="dcterms:W3CDTF">2023-05-17T18:40:49Z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0x0101004D650265ACDFFE459C55613E4F70CF57</vt:lpwstr>
  </property>
  <property fmtid="{D5CDD505-2E9C-101B-9397-08002B2CF9AE}" pid="3" name="MediaServiceImageTags">
    <vt:lpwstr/>
  </property>
</Properties>
</file>