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defaultThemeVersion="124226"/>
  <mc:AlternateContent xmlns:mc="http://schemas.openxmlformats.org/markup-compatibility/2006">
    <mc:Choice Requires="x15">
      <x15ac:absPath xmlns:x15ac="http://schemas.microsoft.com/office/spreadsheetml/2010/11/ac" url="/Users/erikanegrete/Documents/SDMUJER 2023/14. SELECCION ABREVIADA POR MENOR CUANTIA/FINALES/6. ADENDA/FINAL/"/>
    </mc:Choice>
  </mc:AlternateContent>
  <xr:revisionPtr revIDLastSave="0" documentId="8_{CC207F18-9747-A542-A29C-F206DEC58627}" xr6:coauthVersionLast="36" xr6:coauthVersionMax="36" xr10:uidLastSave="{00000000-0000-0000-0000-000000000000}"/>
  <bookViews>
    <workbookView xWindow="0" yWindow="0" windowWidth="28800" windowHeight="18000" tabRatio="627" xr2:uid="{00000000-000D-0000-FFFF-FFFF00000000}"/>
  </bookViews>
  <sheets>
    <sheet name="CONSOLIDADA" sheetId="3" r:id="rId1"/>
    <sheet name="1. KITS DE ASEO E HIGIENE" sheetId="11" r:id="rId2"/>
    <sheet name="2. HIGIENTE Y ASEO A DEMANDA" sheetId="7" r:id="rId3"/>
    <sheet name="3. VESTUARIO A DEMANDA" sheetId="8" r:id="rId4"/>
    <sheet name="4. DOTACIÓN" sheetId="13" r:id="rId5"/>
  </sheets>
  <definedNames>
    <definedName name="_xlnm.Print_Titles" localSheetId="2">'2. HIGIENTE Y ASEO A DEMANDA'!$6:$7</definedName>
    <definedName name="_xlnm.Print_Titles" localSheetId="3">'3. VESTUARIO A DEMANDA'!$6:$7</definedName>
    <definedName name="_xlnm.Print_Titles" localSheetId="4">'4. DOTACIÓN'!$6:$7</definedName>
    <definedName name="_xlnm.Print_Titles" localSheetId="0">CONSOLIDADA!$1:$5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G24" i="13" l="1"/>
  <c r="H24" i="13"/>
  <c r="G23" i="13"/>
  <c r="H23" i="13"/>
  <c r="G22" i="13"/>
  <c r="H22" i="13"/>
  <c r="G21" i="13"/>
  <c r="H21" i="13"/>
  <c r="G20" i="13"/>
  <c r="H20" i="13"/>
  <c r="G19" i="13"/>
  <c r="H19" i="13"/>
  <c r="G18" i="13"/>
  <c r="H18" i="13"/>
  <c r="G17" i="13"/>
  <c r="H17" i="13"/>
  <c r="G16" i="13"/>
  <c r="H16" i="13"/>
  <c r="G15" i="13"/>
  <c r="H15" i="13"/>
  <c r="G14" i="13"/>
  <c r="H14" i="13"/>
  <c r="G13" i="13"/>
  <c r="H13" i="13"/>
  <c r="G12" i="13"/>
  <c r="H12" i="13"/>
  <c r="G11" i="13"/>
  <c r="H11" i="13"/>
  <c r="G10" i="13"/>
  <c r="H10" i="13"/>
  <c r="G8" i="8"/>
  <c r="H8" i="8"/>
  <c r="G9" i="8"/>
  <c r="H9" i="8"/>
  <c r="G10" i="8"/>
  <c r="H10" i="8"/>
  <c r="G11" i="8"/>
  <c r="H11" i="8"/>
  <c r="G12" i="8"/>
  <c r="H12" i="8"/>
  <c r="G13" i="8"/>
  <c r="H13" i="8"/>
  <c r="G14" i="8"/>
  <c r="H14" i="8"/>
  <c r="G15" i="8"/>
  <c r="H15" i="8"/>
  <c r="G16" i="8"/>
  <c r="H16" i="8"/>
  <c r="G17" i="8"/>
  <c r="H17" i="8"/>
  <c r="G18" i="8"/>
  <c r="H18" i="8"/>
  <c r="G19" i="8"/>
  <c r="H19" i="8"/>
  <c r="G20" i="8"/>
  <c r="H20" i="8"/>
  <c r="G21" i="8"/>
  <c r="H21" i="8"/>
  <c r="H22" i="8"/>
  <c r="G50" i="3"/>
  <c r="G8" i="7"/>
  <c r="H8" i="7"/>
  <c r="G9" i="7"/>
  <c r="H9" i="7"/>
  <c r="G10" i="7"/>
  <c r="H10" i="7"/>
  <c r="G11" i="7"/>
  <c r="H11" i="7"/>
  <c r="G12" i="7"/>
  <c r="H12" i="7"/>
  <c r="G13" i="7"/>
  <c r="H13" i="7"/>
  <c r="G14" i="7"/>
  <c r="H14" i="7"/>
  <c r="G15" i="7"/>
  <c r="H15" i="7"/>
  <c r="G16" i="7"/>
  <c r="H16" i="7"/>
  <c r="G17" i="7"/>
  <c r="H17" i="7"/>
  <c r="G18" i="7"/>
  <c r="H18" i="7"/>
  <c r="G19" i="7"/>
  <c r="H19" i="7"/>
  <c r="G20" i="7"/>
  <c r="H20" i="7"/>
  <c r="G21" i="7"/>
  <c r="H21" i="7"/>
  <c r="G22" i="7"/>
  <c r="H22" i="7"/>
  <c r="G23" i="7"/>
  <c r="H23" i="7"/>
  <c r="G24" i="7"/>
  <c r="H24" i="7"/>
  <c r="G25" i="7"/>
  <c r="H25" i="7"/>
  <c r="G26" i="7"/>
  <c r="H26" i="7"/>
  <c r="G27" i="7"/>
  <c r="H27" i="7"/>
  <c r="G28" i="7"/>
  <c r="H28" i="7"/>
  <c r="G29" i="7"/>
  <c r="H29" i="7"/>
  <c r="G30" i="7"/>
  <c r="H30" i="7"/>
  <c r="H31" i="7"/>
  <c r="G49" i="3"/>
  <c r="F42" i="3"/>
  <c r="G42" i="3"/>
  <c r="J9" i="11"/>
  <c r="K9" i="11"/>
  <c r="J10" i="11"/>
  <c r="K10" i="11"/>
  <c r="J11" i="11"/>
  <c r="K11" i="11"/>
  <c r="J12" i="11"/>
  <c r="K12" i="11"/>
  <c r="J13" i="11"/>
  <c r="K13" i="11"/>
  <c r="J14" i="11"/>
  <c r="K14" i="11"/>
  <c r="J15" i="11"/>
  <c r="K15" i="11"/>
  <c r="G9" i="11"/>
  <c r="E44" i="3"/>
  <c r="G44" i="3"/>
  <c r="J16" i="11"/>
  <c r="K16" i="11"/>
  <c r="J17" i="11"/>
  <c r="K17" i="11"/>
  <c r="J18" i="11"/>
  <c r="K18" i="11"/>
  <c r="J19" i="11"/>
  <c r="K19" i="11"/>
  <c r="J20" i="11"/>
  <c r="K20" i="11"/>
  <c r="J21" i="11"/>
  <c r="K21" i="11"/>
  <c r="J22" i="11"/>
  <c r="K22" i="11"/>
  <c r="J23" i="11"/>
  <c r="K23" i="11"/>
  <c r="J24" i="11"/>
  <c r="K24" i="11"/>
  <c r="G16" i="11"/>
  <c r="E45" i="3"/>
  <c r="G45" i="3"/>
  <c r="J25" i="11"/>
  <c r="K25" i="11"/>
  <c r="J26" i="11"/>
  <c r="K26" i="11"/>
  <c r="J27" i="11"/>
  <c r="K27" i="11"/>
  <c r="J28" i="11"/>
  <c r="K28" i="11"/>
  <c r="J29" i="11"/>
  <c r="K29" i="11"/>
  <c r="J30" i="11"/>
  <c r="K30" i="11"/>
  <c r="J31" i="11"/>
  <c r="K31" i="11"/>
  <c r="J32" i="11"/>
  <c r="K32" i="11"/>
  <c r="J33" i="11"/>
  <c r="K33" i="11"/>
  <c r="J34" i="11"/>
  <c r="K34" i="11"/>
  <c r="G25" i="11"/>
  <c r="E46" i="3"/>
  <c r="G46" i="3"/>
  <c r="J35" i="11"/>
  <c r="K35" i="11"/>
  <c r="J36" i="11"/>
  <c r="K36" i="11"/>
  <c r="J37" i="11"/>
  <c r="K37" i="11"/>
  <c r="J38" i="11"/>
  <c r="K38" i="11"/>
  <c r="J39" i="11"/>
  <c r="K39" i="11"/>
  <c r="J40" i="11"/>
  <c r="K40" i="11"/>
  <c r="J41" i="11"/>
  <c r="K41" i="11"/>
  <c r="J42" i="11"/>
  <c r="K42" i="11"/>
  <c r="J43" i="11"/>
  <c r="K43" i="11"/>
  <c r="G35" i="11"/>
  <c r="E47" i="3"/>
  <c r="G47" i="3"/>
  <c r="G48" i="3"/>
  <c r="F16" i="3"/>
  <c r="G16" i="3" s="1"/>
  <c r="F17" i="3"/>
  <c r="G17" i="3" s="1"/>
  <c r="F18" i="3"/>
  <c r="G18" i="3" s="1"/>
  <c r="F21" i="3"/>
  <c r="G21" i="3" s="1"/>
  <c r="F23" i="3"/>
  <c r="G23" i="3"/>
  <c r="G27" i="3" s="1"/>
  <c r="F24" i="3"/>
  <c r="G24" i="3"/>
  <c r="F25" i="3"/>
  <c r="G25" i="3"/>
  <c r="F26" i="3"/>
  <c r="G26" i="3"/>
  <c r="L58" i="3"/>
  <c r="M58" i="3"/>
  <c r="N58" i="3"/>
  <c r="O58" i="3"/>
  <c r="F30" i="3"/>
  <c r="L59" i="3"/>
  <c r="M59" i="3"/>
  <c r="N59" i="3"/>
  <c r="O59" i="3"/>
  <c r="F31" i="3"/>
  <c r="L60" i="3"/>
  <c r="M60" i="3"/>
  <c r="N60" i="3"/>
  <c r="O60" i="3"/>
  <c r="F32" i="3"/>
  <c r="L61" i="3"/>
  <c r="M61" i="3"/>
  <c r="N61" i="3"/>
  <c r="O61" i="3"/>
  <c r="F33" i="3"/>
  <c r="L62" i="3"/>
  <c r="M62" i="3"/>
  <c r="N62" i="3"/>
  <c r="O62" i="3"/>
  <c r="F34" i="3"/>
  <c r="L63" i="3"/>
  <c r="M63" i="3"/>
  <c r="N63" i="3"/>
  <c r="O63" i="3"/>
  <c r="F35" i="3"/>
  <c r="L64" i="3"/>
  <c r="M64" i="3"/>
  <c r="N64" i="3"/>
  <c r="O64" i="3"/>
  <c r="F36" i="3"/>
  <c r="L66" i="3"/>
  <c r="M66" i="3"/>
  <c r="N66" i="3"/>
  <c r="O66" i="3"/>
  <c r="F38" i="3"/>
  <c r="F40" i="3"/>
  <c r="G40" i="3"/>
  <c r="L57" i="3"/>
  <c r="M57" i="3"/>
  <c r="N57" i="3"/>
  <c r="O57" i="3"/>
  <c r="F29" i="3"/>
  <c r="L65" i="3"/>
  <c r="M65" i="3"/>
  <c r="N65" i="3"/>
  <c r="O65" i="3"/>
  <c r="L67" i="3"/>
  <c r="M67" i="3"/>
  <c r="N67" i="3"/>
  <c r="O67" i="3"/>
  <c r="G30" i="3"/>
  <c r="G31" i="3"/>
  <c r="G32" i="3"/>
  <c r="G33" i="3"/>
  <c r="G34" i="3"/>
  <c r="G35" i="3"/>
  <c r="G36" i="3"/>
  <c r="F37" i="3"/>
  <c r="G37" i="3"/>
  <c r="G38" i="3"/>
  <c r="F39" i="3"/>
  <c r="G39" i="3"/>
  <c r="E30" i="3"/>
  <c r="E31" i="3"/>
  <c r="E32" i="3"/>
  <c r="E33" i="3"/>
  <c r="E34" i="3"/>
  <c r="E35" i="3"/>
  <c r="E36" i="3"/>
  <c r="E37" i="3"/>
  <c r="E38" i="3"/>
  <c r="E39" i="3"/>
  <c r="E29" i="3"/>
  <c r="G9" i="13"/>
  <c r="H9" i="13"/>
  <c r="H25" i="13"/>
  <c r="G29" i="3"/>
  <c r="C19" i="3"/>
  <c r="G19" i="3" l="1"/>
  <c r="G51" i="3" s="1"/>
</calcChain>
</file>

<file path=xl/sharedStrings.xml><?xml version="1.0" encoding="utf-8"?>
<sst xmlns="http://schemas.openxmlformats.org/spreadsheetml/2006/main" count="343" uniqueCount="216">
  <si>
    <t xml:space="preserve">SECRETARIA DISTRITAL DE LA MUJER _x000D_
</t>
  </si>
  <si>
    <t xml:space="preserve">ANEXO OFERTA ECONÓMICA </t>
  </si>
  <si>
    <r>
      <rPr>
        <b/>
        <sz val="18"/>
        <rFont val="Calibri"/>
        <family val="2"/>
      </rPr>
      <t>Objeto:</t>
    </r>
    <r>
      <rPr>
        <sz val="18"/>
        <rFont val="Calibri"/>
        <family val="2"/>
      </rPr>
      <t xml:space="preserve"> Prestar los servicios de alimentación, hospedaje y servicios básicos, en el modelo intermedio para la atención a mujeres víctimas de violencia y sus personas a cargo.</t>
    </r>
  </si>
  <si>
    <t>NOMBRE PERSONA JURÍDICA Ó NATURAL:</t>
  </si>
  <si>
    <t>No. IDENTIFICACIÓN:</t>
  </si>
  <si>
    <t>DIRECCIÓN:</t>
  </si>
  <si>
    <t>TELÉFONO:</t>
  </si>
  <si>
    <t>E-MAIL:</t>
  </si>
  <si>
    <t>PAGINA WEB:</t>
  </si>
  <si>
    <t>VIGENCIA DE LA PROPUESTA:</t>
  </si>
  <si>
    <t>ESPECIFICACIONES DE SERVICIO</t>
  </si>
  <si>
    <t>A. RECURSO HUMANO</t>
  </si>
  <si>
    <t>CANTIDAD</t>
  </si>
  <si>
    <t>COSTO UNITARIO MÁXIMO</t>
  </si>
  <si>
    <t>COSTO UNITARIO OFERTADO</t>
  </si>
  <si>
    <t>COSTO UNITARIO REDONDEADO</t>
  </si>
  <si>
    <t>TOTAL</t>
  </si>
  <si>
    <t>Coordinadora Técnica y Administrativa</t>
  </si>
  <si>
    <t>Apoyo Administrativo, operativo y logístico</t>
  </si>
  <si>
    <t>Apoyo Auxiliar de pedagogía</t>
  </si>
  <si>
    <t>TOTAL ESTIMADO RECURSO HUMANO MES</t>
  </si>
  <si>
    <r>
      <t>B. SERVICIO DE ALOJAMIENTO</t>
    </r>
    <r>
      <rPr>
        <sz val="14"/>
        <color rgb="FFFF0000"/>
        <rFont val="Calibri"/>
        <family val="2"/>
      </rPr>
      <t xml:space="preserve"> </t>
    </r>
  </si>
  <si>
    <t xml:space="preserve">ALOJAMIENTO (Incluye inmueble, servicios públicos y dotación) </t>
  </si>
  <si>
    <t>C. VIGILANCIA 24 HORAS</t>
  </si>
  <si>
    <t>RECURSO HUMANO SIN ARMA (24 HORAS)</t>
  </si>
  <si>
    <t xml:space="preserve">1 CÁMARA (Incluidos elementos de instalación, funcionamiento y programacion) </t>
  </si>
  <si>
    <t>EQUIPO CON CAPACIDAD DE GRABACIÓN Y COPIAS DE SEGURIDAD</t>
  </si>
  <si>
    <t>BOTON DE PANICO CON SIRENA</t>
  </si>
  <si>
    <t xml:space="preserve">VALOR VIGILANCIA MES </t>
  </si>
  <si>
    <r>
      <t xml:space="preserve">D. ALIMENTARIA </t>
    </r>
    <r>
      <rPr>
        <sz val="14"/>
        <color rgb="FFFF0000"/>
        <rFont val="Calibri"/>
        <family val="2"/>
      </rPr>
      <t>(VER NOTA 3)</t>
    </r>
  </si>
  <si>
    <t>DESCRIPCIÓN</t>
  </si>
  <si>
    <t>0 a 5 meses</t>
  </si>
  <si>
    <t>Desayuno, almuerzo, cena y 2 refrigerios</t>
  </si>
  <si>
    <t>6 a 8 meses</t>
  </si>
  <si>
    <t xml:space="preserve"> 9 a 11 meses</t>
  </si>
  <si>
    <t>1 a 3 años y 11 meses</t>
  </si>
  <si>
    <t>4 a 6 años y 11 meses</t>
  </si>
  <si>
    <t>7 a 12 años y 11 meses</t>
  </si>
  <si>
    <t>13 a 17 años, y 11 meses</t>
  </si>
  <si>
    <t>18 a 59 años y 11 meses</t>
  </si>
  <si>
    <t>60 años y más</t>
  </si>
  <si>
    <t xml:space="preserve">Gestantes Adultas </t>
  </si>
  <si>
    <t xml:space="preserve">Lactantes Adultas </t>
  </si>
  <si>
    <t xml:space="preserve">TOTAL ESTIMADO ASISTENCIA ALIMENTARIA MES </t>
  </si>
  <si>
    <t>E. TRANSPORTE</t>
  </si>
  <si>
    <t>Transporte público a demanda (estimar valor mes)</t>
  </si>
  <si>
    <r>
      <t>F. KITS DE HIGIENE Y ASEO PERSONAL (SEGÚN ANEXO TÉCNICO)</t>
    </r>
    <r>
      <rPr>
        <sz val="14"/>
        <color rgb="FFFF0000"/>
        <rFont val="Calibri"/>
        <family val="2"/>
      </rPr>
      <t xml:space="preserve"> (VER NOTA 3 Y 4)</t>
    </r>
  </si>
  <si>
    <t>COSTO KIT MÁXIMO</t>
  </si>
  <si>
    <t>COSTO KIT REDONDEADO</t>
  </si>
  <si>
    <t>Kit 1. Niños y niñas de cero (0) a veintitrés (23) meses</t>
  </si>
  <si>
    <t>Kit 2. Niños y niñas de dos (2) a nueve (9 años</t>
  </si>
  <si>
    <t>Kit 3. Niñas / Mujeres entre 10 y 17 años o mujer desde los 18 años en adelante</t>
  </si>
  <si>
    <t>Kit 4. Niños / Hombres entre 10 y 17 años.</t>
  </si>
  <si>
    <t xml:space="preserve">TOTAL ESTIMADO MES KITS HIGIENE SEGÚN CANTIDADES UNITARIAS ANEXO TÉCNICO </t>
  </si>
  <si>
    <r>
      <rPr>
        <sz val="14"/>
        <color rgb="FFFF0000"/>
        <rFont val="Calibri"/>
        <family val="2"/>
      </rPr>
      <t>Detalle Hoja de Cálculo: 2</t>
    </r>
    <r>
      <rPr>
        <sz val="14"/>
        <rFont val="Calibri"/>
        <family val="2"/>
      </rPr>
      <t>. Kits de Aseo e Higiene  por demanda</t>
    </r>
  </si>
  <si>
    <t>ELEMENTOS HIGIENE A DEMANDA ESTIMADO MES</t>
  </si>
  <si>
    <r>
      <rPr>
        <sz val="14"/>
        <color rgb="FFFF0000"/>
        <rFont val="Calibri"/>
        <family val="2"/>
      </rPr>
      <t>Detalle Hoja de Cálculo: 3.</t>
    </r>
    <r>
      <rPr>
        <sz val="14"/>
        <rFont val="Calibri"/>
        <family val="2"/>
      </rPr>
      <t xml:space="preserve"> Elementos Higiene por demanda x 37% (Factor de ejecución mes)  </t>
    </r>
    <r>
      <rPr>
        <sz val="14"/>
        <color rgb="FFFF0000"/>
        <rFont val="Calibri"/>
        <family val="2"/>
      </rPr>
      <t>(VER NOTA 5)</t>
    </r>
  </si>
  <si>
    <t>VESTUARIO ESTIMADO MES</t>
  </si>
  <si>
    <r>
      <t xml:space="preserve">Detalle Hoja de Cálculo: 4. </t>
    </r>
    <r>
      <rPr>
        <sz val="14"/>
        <rFont val="Calibri"/>
        <family val="2"/>
      </rPr>
      <t>Vestuario x 401% (Factor de ejecución mes)</t>
    </r>
    <r>
      <rPr>
        <sz val="14"/>
        <color rgb="FFFF0000"/>
        <rFont val="Calibri"/>
        <family val="2"/>
      </rPr>
      <t xml:space="preserve"> (VER NOTA 5)</t>
    </r>
  </si>
  <si>
    <r>
      <t xml:space="preserve">VALOR TOTAL FUNCIONAMIENTO ESTIMADO MES PARA LA CASA REFUGIO MODALIDAD INTERMEDIO
</t>
    </r>
    <r>
      <rPr>
        <sz val="14"/>
        <rFont val="Calibri"/>
        <family val="2"/>
        <scheme val="minor"/>
      </rPr>
      <t>(Incluido todos los impuestos, tasas, contribuciones de carácter nacional legales en que pueda incurrir el futuro contratista para la ejecución del contrato)</t>
    </r>
  </si>
  <si>
    <t>DETALLE DEL VALOR DE ASISTENCIA ALIMENTARIA POR RANGO DE EDAD POR TIEMPOS DE ALIMENTACIÓN EN CASO QUE SE REQUIERA SEGÚN DEMANDA</t>
  </si>
  <si>
    <t>ASISTENCIA ALIMENTARIA|</t>
  </si>
  <si>
    <t>Desayuno
COSTO UNITARIO MÁXIMO</t>
  </si>
  <si>
    <t>Almuerzo
COSTO UNITARIO MÁXIMO</t>
  </si>
  <si>
    <t>Cena
COSTO UNITARIO MÁXIMO</t>
  </si>
  <si>
    <t>Refrigerio
COSTO UNITARIO MÁXIMO</t>
  </si>
  <si>
    <t>Desayuno
COSTO UNITARIO OFERTADO</t>
  </si>
  <si>
    <t>Almuerzo
COSTO UNITARIO OFERTADO</t>
  </si>
  <si>
    <t>Cena
COSTO UNITARIO OFERTADO</t>
  </si>
  <si>
    <t>Refrigerio
COSTO UNITARIO OFERTADO</t>
  </si>
  <si>
    <t>Desayuno
COSTO UNITARIO REDONDEADO</t>
  </si>
  <si>
    <t>Almuerzo
COSTO UNITARIO REDONDEADO</t>
  </si>
  <si>
    <t>Cena
COSTO UNITARIO REDONDEADO</t>
  </si>
  <si>
    <t>Refrigerio
COSTO UNITARIO REDONDEADO</t>
  </si>
  <si>
    <t>NOTAS:</t>
  </si>
  <si>
    <t>1. Todos y cada uno de los ítems ofertados, deben cumplir los requerimientos del Anexo Técnico del proceso y la normatividad vigente sobre el tema.</t>
  </si>
  <si>
    <r>
      <t xml:space="preserve">2. La presente Propuesta Económica estima el VALOR TOTAL FUNCIONAMIENTO ESTIMADO MES PARA LA CASA REFUGIO MODALIDAD INTERMEDIO (incluido IVA, cuando a ello hubiere lugar y demás impuestos, tasas, contribuciones, de carácter nacional y distrital, legales a que haya lugar, en que pueda incurrir el futuro contratista para la ejecución del contrato), por cada uno de los proponentes habilitados (Anexo de Oferta Económica), que corresponde a la sumatoria, del COSTO UNITARIO OFERTADO, de todos los ítems). </t>
    </r>
    <r>
      <rPr>
        <b/>
        <sz val="16"/>
        <rFont val="Calibri (Cuerpo)"/>
      </rPr>
      <t>Para tal efecto, deben tenerse en cuenta las reglas establecidas en el numeral 5.1.4.1., de los Estudios Previos del presente proceso.</t>
    </r>
  </si>
  <si>
    <t>3. Para la estimación mensual de los rubros Asistencia Alimentaria y Kits de Higiene y aseo personal, se tienen en cuenta los porcentajes de ocupación de la Casa Refugio (30 personas), por rango de edad mencionados en el numeral 4.5.2.3, literal a, romanillo iv, subnumeral 1 de los Estudios Previos. Se toma el máximo número de ocupación de una Casa Refugio para los 30 días del mes.</t>
  </si>
  <si>
    <r>
      <t xml:space="preserve">4. Los Kits de aseo e higiene, incluyen todos los items descritos en el numeral 5.2.2. del Anexo Técnico, Composición de los Kits de Aseo e Higiene Personal, por rangos de edad, por lo cual el proponente deberá diligenciar el COSTO UNITARIO OFERTADO, en la hoja de cálculo "2. KITS DE ASEO E HIGIENE", </t>
    </r>
    <r>
      <rPr>
        <b/>
        <u/>
        <sz val="14"/>
        <rFont val="Calibri"/>
        <family val="2"/>
        <scheme val="minor"/>
      </rPr>
      <t>sin que la sumatoria de estos exceda el COSTO KIT MÁXIMO, definido por la entidad.</t>
    </r>
  </si>
  <si>
    <t>5. El valor estimado de los rubros Elementos de Higiene por Demanda, se calculan de acuerdo con el porcentaje de ejecución real presentando en el contrato 920 de 2022, vigente de la Casa Refugio, y detallados en el numeral 4.5.2.3, literal a, romanillo iv, subnumeral 2 de los Estudios Previos.</t>
  </si>
  <si>
    <t>6. Se solicita diligenciar en la hoja de cálculo "4. Dotación", los valores unitarios de los elementos de dotación  (bienes y enseres) descritos en cada una de las de las áreas y/o espacios de atención del Anexo Técnico en el numeral 4.2.2.2, a efectos de realizar los descuentos o disminuciones al reconocimiento del valor mensual del servicio de Alojamiento, en caso que alguno de los elementos no se encuentren disponibles, en óptimas condiciones, a disposición exclusiva de la operación de la casa refugio y que cumplan con las especificaciones descritas.</t>
  </si>
  <si>
    <t>7. Para diligenciar el presente Anexo tenga en cuenta que debe verificarse de manera cuidadosa cada ítem e incluir el valor correspondiente sin sobrepasar el tope definido en el análisis de mercado para cada valor unitario a ofertar.</t>
  </si>
  <si>
    <t>ANEXO OFERTA ECONÓMICA  - HOJA 1. KITS DE ASEO E HIGIENE</t>
  </si>
  <si>
    <t>Elementos Entregables por Demanda</t>
  </si>
  <si>
    <t>KIT</t>
  </si>
  <si>
    <t>ELEMENTO</t>
  </si>
  <si>
    <t>PRESENTACIÓN</t>
  </si>
  <si>
    <t xml:space="preserve">COSTO UNITARIO OFERTADO </t>
  </si>
  <si>
    <t xml:space="preserve">Subtotal </t>
  </si>
  <si>
    <t>SHAMPOO PARA BEBÉ</t>
  </si>
  <si>
    <t>100 ml</t>
  </si>
  <si>
    <t>BARRA DE JABÓN PARA BAÑO</t>
  </si>
  <si>
    <t>125 grs</t>
  </si>
  <si>
    <r>
      <t>Kit 1  - 0 a 23 meses</t>
    </r>
    <r>
      <rPr>
        <sz val="14"/>
        <rFont val="Calibri"/>
        <family val="2"/>
        <scheme val="minor"/>
      </rPr>
      <t> </t>
    </r>
  </si>
  <si>
    <t>CREMA ANTIPAÑALITIS</t>
  </si>
  <si>
    <t>50 grs</t>
  </si>
  <si>
    <t>PAQUETE TOALLAS HÚMEDAS</t>
  </si>
  <si>
    <t>Paq. 100 unidades</t>
  </si>
  <si>
    <t>PEINILLA PARA BEBE</t>
  </si>
  <si>
    <t>Unidad</t>
  </si>
  <si>
    <t>CEPILLO DE DIENTES PARA BEBÉS</t>
  </si>
  <si>
    <t xml:space="preserve">CREMA DENTAL KIDS SIN FLUOR, NI COLORANTES, NI CONSERVANTES (NIÑAS-OS DE 0 A 2 AÑOS) </t>
  </si>
  <si>
    <t>Unidad x 70 a 80 gramos</t>
  </si>
  <si>
    <t>SHAMPOO</t>
  </si>
  <si>
    <t xml:space="preserve">CEPILLO DE DIENTES PARA NIÑA (O) DE 2 A 5 AÑOS </t>
  </si>
  <si>
    <r>
      <t>Kit 2 - Niños y niñas 2 a 9 años</t>
    </r>
    <r>
      <rPr>
        <sz val="14"/>
        <rFont val="Calibri"/>
        <family val="2"/>
        <scheme val="minor"/>
      </rPr>
      <t> </t>
    </r>
  </si>
  <si>
    <t>CREMA DENTAL KIDS CON FLUOR (NIÑAS-OS DE 2 A 5 AÑOS)</t>
  </si>
  <si>
    <t>CEPILLO DE DIENTES PARA NIÑO (A) MAYORES DE 5 AÑOS</t>
  </si>
  <si>
    <t>CREMA DENTAL NIÑO (A) MAYORES DE 5 AÑOS</t>
  </si>
  <si>
    <t>ROLLO DE PAPEL HIGIÉNICO</t>
  </si>
  <si>
    <t>Hoja doble x 36 mts</t>
  </si>
  <si>
    <t>PEINILLA GRANDE PARA EL CABELLO</t>
  </si>
  <si>
    <t>MASCARILLA DESECHABLE FABRICADO CON TEJIDO DE POLIPROPILENO 3 CAPAS, CON GOMA PARA SUJETAR DETRÁS DE LA OREJA.</t>
  </si>
  <si>
    <t>CEPILLO DE DIENTES PARA ADULTO</t>
  </si>
  <si>
    <t>Unidad - Cerda suave</t>
  </si>
  <si>
    <t>CREMA DENTAL</t>
  </si>
  <si>
    <t>Kit 3 - Niñas de 10 a 17 años</t>
  </si>
  <si>
    <t>DESODORANTE EN ROLL ON</t>
  </si>
  <si>
    <t>50ml</t>
  </si>
  <si>
    <t>y mujeres de 18 años en</t>
  </si>
  <si>
    <t>TALCO PARA PIES</t>
  </si>
  <si>
    <t>85 grs</t>
  </si>
  <si>
    <t>adelante </t>
  </si>
  <si>
    <t>TOALLAS HIGIÉNICAS</t>
  </si>
  <si>
    <t>Paquete 10 unidades. Flujo normal en tela.</t>
  </si>
  <si>
    <t>MASCARILLA DESECHABLE FABRICADO CON TEJIDO DE POLIPROPILENO 3 CAPAS, CON GOMA O CAUCHO PARA SUJETAR DETRÁS DE LA OREJA.</t>
  </si>
  <si>
    <t>CEPILLO DE DIENTES PARA PERSONA ADULTA</t>
  </si>
  <si>
    <t>Unidad – Cerda suave</t>
  </si>
  <si>
    <t>Kit 4 - Niños de 10 a 17 años</t>
  </si>
  <si>
    <t>y hombres hasta 17 años </t>
  </si>
  <si>
    <t>50 ml</t>
  </si>
  <si>
    <t>ANEXO OFERTA ECONÓMICA  - HOJA 2. ELEMENTOS HIGIENTE Y ASEO A DEMANDA</t>
  </si>
  <si>
    <t>CREMA DENTAL  - TUBO 100 ML</t>
  </si>
  <si>
    <t>Tubo de 100ml, con flúor y calcio, protección anti-caries y sarro, sabor menta suave</t>
  </si>
  <si>
    <t xml:space="preserve">Presentación de 70 a 80 gramos </t>
  </si>
  <si>
    <t xml:space="preserve">CREMA DENTAL KIDS CON FLUOR (NIÑAS-OS DE 2 A 5 AÑOS) </t>
  </si>
  <si>
    <t>SEDA DENTAL 25M</t>
  </si>
  <si>
    <t>El hilo dental es un hilo con tecnología avanzada que desliza fácilmente entre los dientes sin deshilachar.</t>
  </si>
  <si>
    <t>JABÓN DE TOCADOR - BARRA X 125 GRAMOS</t>
  </si>
  <si>
    <t>Pasta combinada de un álcali con los ácidos del aceite u otro cuerpo graso, soluble en el agua, propiedades detersorias, cáustico, de olor fuerte y característico, ligeramente soluble en agua y mucho en alcohol. Peso mínimo 125 gramos, desinfectante de manos y
piel, presentación en barra.</t>
  </si>
  <si>
    <t>PAPEL HIGIÉNICO BLANCO -DOBLE HOJA X 24 ROLLOS x 36 METROS</t>
  </si>
  <si>
    <t>Rollo con longitud mínima de 36 metros  Doble hoja blanca,  Sin olor ni fragancia</t>
  </si>
  <si>
    <t>DESODORANTE ROLLON 50 ML</t>
  </si>
  <si>
    <t>Barra antitranspirante de 50 ML</t>
  </si>
  <si>
    <t>Frasco 100 ml</t>
  </si>
  <si>
    <t>TOALLAS HIGIÉNICAS PAQUETES X 10 UNDS</t>
  </si>
  <si>
    <t>Paquete x 10 para ser entregado a la mujer acogida cuando se requiera</t>
  </si>
  <si>
    <t>TOALLAS HIGIÉNICAS - MATERNIDAD- PAQUETE X 10 UNDS</t>
  </si>
  <si>
    <t>SHAMPOO PARA BEBE 1OO ML</t>
  </si>
  <si>
    <t>Para lavar cabellos delicados.</t>
  </si>
  <si>
    <t>JABÓN PARA BEBE DE 125 GR</t>
  </si>
  <si>
    <t>Jabón barra Para lavar la piel delicada.</t>
  </si>
  <si>
    <t>CREMA ANTIPAÑALITIS PARA BEBE 50 GRS</t>
  </si>
  <si>
    <t>Crema protectora para la colita del bebe.</t>
  </si>
  <si>
    <t>Mascarilla desechable fabricado con tejido de polipropileno 3 capas, con goma para sujetar detrás de la oreja. CAJA 50 UNID.</t>
  </si>
  <si>
    <t>PAQUETE DE PAÑALES BEBÉ PREMATURO</t>
  </si>
  <si>
    <t xml:space="preserve">40 unidades </t>
  </si>
  <si>
    <t>PAQUETE DE PAÑALES ETAPA 1</t>
  </si>
  <si>
    <t>40 unidades (1 a 12 libras)</t>
  </si>
  <si>
    <t>PAQUETE DE PAÑALES ETAPA 2</t>
  </si>
  <si>
    <t>40 unidades (12 a 16 libras)</t>
  </si>
  <si>
    <t>PAQUETE DE PAÑALES 
ETAPA 3</t>
  </si>
  <si>
    <t>40 unidades (16 a 28 libras)</t>
  </si>
  <si>
    <t>PAQUETE DE PAÑALES 
ETAPA 4</t>
  </si>
  <si>
    <t>40 unidades (22 a 27 libras)</t>
  </si>
  <si>
    <t>PAQUETE DE PAÑALES ETAPA 5</t>
  </si>
  <si>
    <t>40 unidades (más de 27 libras)</t>
  </si>
  <si>
    <t>PAQUETE DE PAÑAL PARA ADULTO TALLA S</t>
  </si>
  <si>
    <t>10 unidades</t>
  </si>
  <si>
    <t>PAQUETE DE PAÑAL PARA ADULTO TALLA M</t>
  </si>
  <si>
    <t>PAQUETE DE PAÑAL PARA ADULTO TALLA L</t>
  </si>
  <si>
    <t>TOTAL KITS HIGIENE ENTREGABLES POR DEMANDA</t>
  </si>
  <si>
    <t>ANEXO OFERTA ECONÓMICA  - HOJA 3. VESTUARIO A DEMANDA</t>
  </si>
  <si>
    <t>NECESIDAD</t>
  </si>
  <si>
    <t>ESPECIFICACIONES</t>
  </si>
  <si>
    <t>PANTIES</t>
  </si>
  <si>
    <t>Mujer Adulta: Tallas S, M, L, XL, XXL.</t>
  </si>
  <si>
    <t>BRASSIER</t>
  </si>
  <si>
    <t>PAR DE MEDIAS</t>
  </si>
  <si>
    <t>PANTIES MATERNOS</t>
  </si>
  <si>
    <t>Mujer Embarazada: S, M, L, XL, XXL.</t>
  </si>
  <si>
    <t>BRASSIER MATERNO</t>
  </si>
  <si>
    <t>Niña: Tallas 2, 4, 6, 8, 12, 14, 16.</t>
  </si>
  <si>
    <t>TOP O ACOSTUMBRADOR</t>
  </si>
  <si>
    <t>BÓXER O CALZONCILLOS</t>
  </si>
  <si>
    <t>Niño: Tallas 2, 4, 6, 8, 12, 14, 16.</t>
  </si>
  <si>
    <t>PRIMERA MUDA (APLICA SOLO PARA BEBES NACIDOS DURANTE EL PROCESO)</t>
  </si>
  <si>
    <t>Bebes: 0</t>
  </si>
  <si>
    <t>BABERO</t>
  </si>
  <si>
    <t>Bebes: 0-3, 3-6, 6-12, 12-18 Meses</t>
  </si>
  <si>
    <t>SET 2 PARES DE MEDIAS</t>
  </si>
  <si>
    <t>TOTAL VESTUARIO ENTREGABLE POR DEMANDA</t>
  </si>
  <si>
    <t>ANEXO OFERTA ECONÓMICA - HOJA 4. DOTACIÓN</t>
  </si>
  <si>
    <t>Elementos de Dotación</t>
  </si>
  <si>
    <t>Requisitos de las áreas y/o espacios de atención</t>
  </si>
  <si>
    <t xml:space="preserve">SILLA ÁREA DE INGRESO   (Se cotiza el valor unitario)   </t>
  </si>
  <si>
    <t xml:space="preserve">ESCRITORIO ÁREA DE INGRESO   (Se cotiza el valor unitario)   </t>
  </si>
  <si>
    <t xml:space="preserve">MESA ÁREA COMEDOR  (Se cotiza el valor unitario)   </t>
  </si>
  <si>
    <t xml:space="preserve">SILLA ÁREA COMEDOR    (Se cotiza el valor unitario)      </t>
  </si>
  <si>
    <t xml:space="preserve">LAVADORA ELÉCTRICA (CAPACIDAD 30 LIBRAS) (Se cotiza el valor unitario)   </t>
  </si>
  <si>
    <t xml:space="preserve">SECADORA (CAPACIDAD 30 LIBRAS)    (Se cotiza el valor unitario)                                          </t>
  </si>
  <si>
    <t xml:space="preserve">CUNA -  ÁREA DE DORMITORIOS (Se cotiza el valor unitario)   </t>
  </si>
  <si>
    <t xml:space="preserve">CAMA DOBLE - ÁREA DE DORMITORIOS (Se cotiza el valor unitario)   </t>
  </si>
  <si>
    <t xml:space="preserve">CAMA SENCILLA O CAMAROTE (90 CM DE ANCHO POR 1.90 CM LARGO) - ÁREA DE DORMITORIOS (Se cotiza el valor unitario)   </t>
  </si>
  <si>
    <t xml:space="preserve">CLOSET, GUARDARROPA, ARMARIO O LOCKER - ÁREA DE DORMITORIOS (Se cotiza el valor unitario)   </t>
  </si>
  <si>
    <t xml:space="preserve">COMPUTADOR (Incluido paquete office) - ÁREA PARA ORIENTACIÓN PSICOSOCIAL Y ASESORÍA JURÍDICA Y ADMINISTRACIÓN (Se cotiza el valor unitario)   </t>
  </si>
  <si>
    <t xml:space="preserve">IMPRESORA - ÁREA PARA ORIENTACIÓN PSICOSOCIAL Y ASESORÍA JURÍDICA Y ADMINISTRACIÓN (Se cotiza el valor unitario)   </t>
  </si>
  <si>
    <t>GRAMERA DE ALIMENTOS O COCINA</t>
  </si>
  <si>
    <t>Digital
Pantalla LCD
Función de TARA/TARE
Precisión: 1 g/1 oz
Capacidad máxima: 5 Kg/11 lb
Dos (2) unidades de medida de peso: gramos y libras
Dos (2) unidades de medida de volumen: mililitros y onzas.
Dimensiones: 221 x 150 x 20 mm</t>
  </si>
  <si>
    <t xml:space="preserve">BÁSCULA DE RECEPCIÓN DE MATERIAS PRIMAS (Se cotiza el valor unitario)   </t>
  </si>
  <si>
    <t>Electrónica
Pantalla LED
Función de TARA/TARE
División mínima: 5 g (0 a 8 Kg) o 10 g (8 a 40 Kg)
Capacidad máxima: 40 Kg
Dimensiones: 35,8 x 35,5 x 14,2 cm
Dimensiones plato: 35 x 29 cm 
Material: plástico y acero.</t>
  </si>
  <si>
    <t xml:space="preserve">CUCHARAS / TAZAS MEDIDORAS (Se cotiza el valor unitario)   </t>
  </si>
  <si>
    <t>Set de cuatro (4) cucharas o tazas medidoras:
-	1 taza 1/4 capacidad 60 ml
-	1 taza 1/3 capacidad 80 ml
-	1 taza 1/2 capacidad 125 ml
-	1 taza capacidad 250 ml
Material: acero inoxidable.</t>
  </si>
  <si>
    <t xml:space="preserve">TERMÓMETRO DIGITAL EN PUNZON  (Se cotiza el valor unitario)   </t>
  </si>
  <si>
    <t>Unidad para toma de temperatura de refrigeración, congelación y de alimentos cocidos.
Rango de medición: -50ºC a 300ºC
Material: plástico y acero inoxidable.</t>
  </si>
  <si>
    <t>TOTAL ELEMENTOS DE PAPELERIA ENTREGABLES POR DEMANDA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</si>
</sst>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0.00_-;\-&quot;$&quot;* #,##0.00_-;_-&quot;$&quot;* &quot;-&quot;??_-;_-@_-"/>
    <numFmt numFmtId="43" formatCode="_-* #,##0.00_-;\-* #,##0.00_-;_-* &quot;-&quot;??_-;_-@_-"/>
    <numFmt numFmtId="164" formatCode="_-&quot;$&quot;* #,##0_-;\-&quot;$&quot;* #,##0_-;_-&quot;$&quot;* &quot;-&quot;??_-;_-@_-"/>
    <numFmt numFmtId="165" formatCode="_-* #,##0.00_-;\-* #,##0.00_-;_-* &quot;-&quot;_-;_-@_-"/>
    <numFmt numFmtId="166" formatCode="0.0000%"/>
    <numFmt numFmtId="167" formatCode="_-* #,##0.000000_-;\-* #,##0.000000_-;_-* &quot;-&quot;_-;_-@_-"/>
  </numFmts>
  <fonts count="27">
    <font>
      <sz val="11"/>
      <color theme="1"/>
      <name val="Calibri"/>
      <family val="2"/>
      <scheme val="minor"/>
    </font>
    <font>
      <sz val="12"/>
      <color theme="1"/>
      <name val="Calibri"/>
      <family val="2"/>
      <scheme val="minor"/>
    </font>
    <font>
      <sz val="8"/>
      <name val="Calibri"/>
      <family val="2"/>
    </font>
    <font>
      <sz val="14"/>
      <name val="Calibri"/>
      <family val="2"/>
    </font>
    <font>
      <b/>
      <sz val="14"/>
      <name val="Calibri"/>
      <family val="2"/>
    </font>
    <font>
      <b/>
      <sz val="22"/>
      <name val="Calibri"/>
      <family val="2"/>
    </font>
    <font>
      <b/>
      <sz val="14"/>
      <name val="Calibri"/>
      <family val="2"/>
    </font>
    <font>
      <b/>
      <sz val="24"/>
      <name val="Calibri"/>
      <family val="2"/>
    </font>
    <font>
      <sz val="14"/>
      <name val="Calibri"/>
      <family val="2"/>
    </font>
    <font>
      <b/>
      <sz val="16"/>
      <name val="Calibri"/>
      <family val="2"/>
    </font>
    <font>
      <sz val="18"/>
      <name val="Calibri"/>
      <family val="2"/>
    </font>
    <font>
      <b/>
      <sz val="18"/>
      <name val="Calibri"/>
      <family val="2"/>
    </font>
    <font>
      <sz val="11"/>
      <color theme="1"/>
      <name val="Calibri"/>
      <family val="2"/>
      <scheme val="minor"/>
    </font>
    <font>
      <sz val="14"/>
      <name val="Calibri"/>
      <family val="2"/>
      <scheme val="minor"/>
    </font>
    <font>
      <sz val="14"/>
      <color theme="1"/>
      <name val="Calibri"/>
      <family val="2"/>
      <scheme val="minor"/>
    </font>
    <font>
      <b/>
      <sz val="14"/>
      <name val="Calibri"/>
      <family val="2"/>
      <scheme val="minor"/>
    </font>
    <font>
      <b/>
      <sz val="16"/>
      <name val="Calibri"/>
      <family val="2"/>
      <scheme val="minor"/>
    </font>
    <font>
      <b/>
      <sz val="24"/>
      <name val="Calibri"/>
      <family val="2"/>
      <scheme val="minor"/>
    </font>
    <font>
      <b/>
      <sz val="22"/>
      <name val="Calibri"/>
      <family val="2"/>
      <scheme val="minor"/>
    </font>
    <font>
      <b/>
      <sz val="18"/>
      <name val="Calibri"/>
      <family val="2"/>
      <scheme val="minor"/>
    </font>
    <font>
      <b/>
      <sz val="11"/>
      <name val="Calibri"/>
      <family val="2"/>
      <scheme val="minor"/>
    </font>
    <font>
      <sz val="14"/>
      <color rgb="FFFF0000"/>
      <name val="Calibri"/>
      <family val="2"/>
    </font>
    <font>
      <b/>
      <u/>
      <sz val="14"/>
      <name val="Calibri"/>
      <family val="2"/>
      <scheme val="minor"/>
    </font>
    <font>
      <sz val="11"/>
      <color rgb="FF000000"/>
      <name val="Calibri"/>
      <family val="2"/>
    </font>
    <font>
      <b/>
      <sz val="12"/>
      <color rgb="FF000000"/>
      <name val="Calibri"/>
      <family val="2"/>
      <scheme val="minor"/>
    </font>
    <font>
      <b/>
      <sz val="11"/>
      <color rgb="FF000000"/>
      <name val="Times New Roman"/>
      <family val="1"/>
    </font>
    <font>
      <b/>
      <sz val="16"/>
      <name val="Calibri (Cuerpo)"/>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749992370372631"/>
        <bgColor indexed="64"/>
      </patternFill>
    </fill>
    <fill>
      <patternFill patternType="solid">
        <fgColor theme="7" tint="0.79998168889431442"/>
        <bgColor indexed="64"/>
      </patternFill>
    </fill>
    <fill>
      <patternFill patternType="solid">
        <fgColor rgb="FFBFBFBF"/>
        <bgColor indexed="64"/>
      </patternFill>
    </fill>
    <fill>
      <patternFill patternType="solid">
        <fgColor rgb="FFF6E8B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6">
    <xf numFmtId="0" fontId="0" fillId="0" borderId="0"/>
    <xf numFmtId="43" fontId="12" fillId="0" borderId="0" applyFont="0" applyFill="0" applyBorder="0" applyAlignment="0" applyProtection="0"/>
    <xf numFmtId="41" fontId="12" fillId="0" borderId="0" applyFont="0" applyFill="0" applyBorder="0" applyAlignment="0" applyProtection="0"/>
    <xf numFmtId="44" fontId="12" fillId="0" borderId="0" applyFont="0" applyFill="0" applyBorder="0" applyAlignment="0" applyProtection="0"/>
    <xf numFmtId="0" fontId="23" fillId="0" borderId="0"/>
    <xf numFmtId="9" fontId="12" fillId="0" borderId="0" applyFont="0" applyFill="0" applyBorder="0" applyAlignment="0" applyProtection="0"/>
  </cellStyleXfs>
  <cellXfs count="133">
    <xf numFmtId="0" fontId="0" fillId="0" borderId="0" xfId="0"/>
    <xf numFmtId="0" fontId="14" fillId="0" borderId="1" xfId="0" applyFont="1" applyBorder="1" applyAlignment="1">
      <alignment horizontal="justify" vertical="center" wrapText="1"/>
    </xf>
    <xf numFmtId="0" fontId="14" fillId="2" borderId="2" xfId="0" applyFont="1" applyFill="1" applyBorder="1" applyAlignment="1">
      <alignment horizontal="justify" vertical="center" wrapText="1"/>
    </xf>
    <xf numFmtId="0" fontId="13" fillId="3" borderId="2"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37" fontId="15" fillId="3" borderId="4" xfId="1" applyNumberFormat="1" applyFont="1" applyFill="1" applyBorder="1" applyAlignment="1" applyProtection="1">
      <alignment horizontal="center" vertical="center"/>
    </xf>
    <xf numFmtId="0" fontId="8" fillId="2" borderId="0" xfId="0" applyFont="1" applyFill="1" applyAlignment="1">
      <alignment vertical="center"/>
    </xf>
    <xf numFmtId="0" fontId="6" fillId="2" borderId="0" xfId="0" applyFont="1" applyFill="1" applyAlignment="1">
      <alignment horizontal="center" vertical="center" wrapText="1"/>
    </xf>
    <xf numFmtId="0" fontId="4" fillId="3" borderId="6" xfId="0" applyFont="1" applyFill="1" applyBorder="1" applyAlignment="1">
      <alignment horizontal="left" vertical="center" wrapText="1"/>
    </xf>
    <xf numFmtId="0" fontId="9" fillId="2" borderId="0" xfId="0" applyFont="1" applyFill="1" applyAlignment="1">
      <alignment horizontal="center" vertical="center" wrapText="1"/>
    </xf>
    <xf numFmtId="0" fontId="15" fillId="2" borderId="0" xfId="0" applyFont="1" applyFill="1" applyAlignment="1">
      <alignment horizontal="center" vertical="center" wrapText="1"/>
    </xf>
    <xf numFmtId="0" fontId="13" fillId="2" borderId="0" xfId="0" applyFont="1" applyFill="1" applyAlignment="1">
      <alignment vertical="center"/>
    </xf>
    <xf numFmtId="0" fontId="13" fillId="2" borderId="0" xfId="0" applyFont="1" applyFill="1" applyAlignment="1">
      <alignment horizontal="center" vertical="center"/>
    </xf>
    <xf numFmtId="0" fontId="15" fillId="2" borderId="0" xfId="0" applyFont="1" applyFill="1" applyAlignment="1">
      <alignment vertical="center"/>
    </xf>
    <xf numFmtId="0" fontId="16" fillId="2" borderId="0" xfId="0" applyFont="1" applyFill="1" applyAlignment="1">
      <alignment horizontal="center" vertical="center" wrapText="1"/>
    </xf>
    <xf numFmtId="0" fontId="15" fillId="3"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3" fillId="2" borderId="0" xfId="0" applyFont="1" applyFill="1" applyAlignment="1">
      <alignment vertical="center"/>
    </xf>
    <xf numFmtId="37" fontId="3" fillId="3" borderId="1" xfId="1" applyNumberFormat="1" applyFont="1" applyFill="1" applyBorder="1" applyAlignment="1" applyProtection="1">
      <alignment horizontal="center" vertical="center"/>
    </xf>
    <xf numFmtId="0" fontId="3" fillId="2" borderId="1" xfId="0" applyFont="1" applyFill="1" applyBorder="1" applyAlignment="1">
      <alignment vertical="center" wrapText="1"/>
    </xf>
    <xf numFmtId="37" fontId="4" fillId="3" borderId="1" xfId="1" applyNumberFormat="1" applyFont="1" applyFill="1" applyBorder="1" applyAlignment="1" applyProtection="1">
      <alignment horizontal="center" vertical="center"/>
    </xf>
    <xf numFmtId="0" fontId="3" fillId="3" borderId="1" xfId="0" applyFont="1" applyFill="1" applyBorder="1" applyAlignment="1">
      <alignment horizontal="left" vertical="center" wrapText="1"/>
    </xf>
    <xf numFmtId="41" fontId="4" fillId="3" borderId="3" xfId="2" applyFont="1" applyFill="1" applyBorder="1" applyAlignment="1" applyProtection="1">
      <alignment horizontal="center" vertical="center" wrapText="1"/>
    </xf>
    <xf numFmtId="0" fontId="4" fillId="2" borderId="0" xfId="0" applyFont="1" applyFill="1" applyAlignment="1">
      <alignment horizontal="center" vertical="center" wrapText="1"/>
    </xf>
    <xf numFmtId="37" fontId="4" fillId="2" borderId="0" xfId="1" applyNumberFormat="1" applyFont="1" applyFill="1" applyBorder="1" applyAlignment="1" applyProtection="1">
      <alignment horizontal="center" vertical="center"/>
    </xf>
    <xf numFmtId="41" fontId="4" fillId="2" borderId="0" xfId="2" applyFont="1" applyFill="1" applyBorder="1" applyAlignment="1" applyProtection="1">
      <alignment horizontal="center" vertical="center" wrapText="1"/>
    </xf>
    <xf numFmtId="0" fontId="3" fillId="2" borderId="0" xfId="0" applyFont="1" applyFill="1" applyAlignment="1">
      <alignment horizontal="left" vertical="center" wrapText="1"/>
    </xf>
    <xf numFmtId="164" fontId="3" fillId="2" borderId="0" xfId="3" applyNumberFormat="1" applyFont="1" applyFill="1" applyBorder="1" applyAlignment="1" applyProtection="1">
      <alignment horizontal="left" vertical="center" wrapText="1"/>
    </xf>
    <xf numFmtId="0" fontId="15" fillId="3" borderId="7"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15" fillId="2" borderId="2" xfId="0" applyFont="1" applyFill="1" applyBorder="1" applyAlignment="1">
      <alignment vertical="center" wrapText="1"/>
    </xf>
    <xf numFmtId="0" fontId="0" fillId="2" borderId="0" xfId="0" applyFill="1"/>
    <xf numFmtId="0" fontId="15" fillId="2" borderId="8" xfId="0" applyFont="1" applyFill="1" applyBorder="1" applyAlignment="1">
      <alignment vertical="center" wrapText="1"/>
    </xf>
    <xf numFmtId="0" fontId="15" fillId="2" borderId="8" xfId="0" applyFont="1" applyFill="1" applyBorder="1" applyAlignment="1">
      <alignment horizontal="center" vertical="center" wrapText="1"/>
    </xf>
    <xf numFmtId="0" fontId="15" fillId="2" borderId="7" xfId="0" applyFont="1" applyFill="1" applyBorder="1" applyAlignment="1">
      <alignment vertical="center" wrapText="1"/>
    </xf>
    <xf numFmtId="0" fontId="0" fillId="2" borderId="2" xfId="0" applyFill="1" applyBorder="1"/>
    <xf numFmtId="0" fontId="4" fillId="2" borderId="0" xfId="0" applyFont="1" applyFill="1" applyAlignment="1">
      <alignment horizontal="left" vertical="center"/>
    </xf>
    <xf numFmtId="0" fontId="4" fillId="3" borderId="1" xfId="0" applyFont="1" applyFill="1" applyBorder="1" applyAlignment="1">
      <alignment horizontal="center" vertical="center" wrapText="1"/>
    </xf>
    <xf numFmtId="44" fontId="3" fillId="7" borderId="1" xfId="3" applyFont="1" applyFill="1" applyBorder="1" applyAlignment="1" applyProtection="1">
      <alignment horizontal="center" vertical="center"/>
    </xf>
    <xf numFmtId="44" fontId="4" fillId="3" borderId="1" xfId="3" applyFont="1" applyFill="1" applyBorder="1" applyAlignment="1" applyProtection="1">
      <alignment horizontal="center" vertical="center" wrapText="1"/>
    </xf>
    <xf numFmtId="44" fontId="4" fillId="3" borderId="1" xfId="3" applyFont="1" applyFill="1" applyBorder="1" applyAlignment="1" applyProtection="1">
      <alignment vertical="center" wrapText="1"/>
    </xf>
    <xf numFmtId="44" fontId="3" fillId="7" borderId="1" xfId="3" applyFont="1" applyFill="1" applyBorder="1" applyAlignment="1" applyProtection="1">
      <alignment horizontal="center" vertical="center" wrapText="1"/>
    </xf>
    <xf numFmtId="44" fontId="3" fillId="7" borderId="1" xfId="3" applyFont="1" applyFill="1" applyBorder="1" applyAlignment="1" applyProtection="1">
      <alignment vertical="center" wrapText="1"/>
    </xf>
    <xf numFmtId="44" fontId="4" fillId="3" borderId="4" xfId="3" applyFont="1" applyFill="1" applyBorder="1" applyAlignment="1" applyProtection="1">
      <alignment horizontal="center" vertical="center" wrapText="1"/>
    </xf>
    <xf numFmtId="44" fontId="4" fillId="3" borderId="3" xfId="3" applyFont="1" applyFill="1" applyBorder="1" applyAlignment="1" applyProtection="1">
      <alignment horizontal="center" vertical="center"/>
    </xf>
    <xf numFmtId="44" fontId="3" fillId="7" borderId="1" xfId="3" applyFont="1" applyFill="1" applyBorder="1" applyAlignment="1" applyProtection="1">
      <alignment horizontal="left" vertical="center" wrapText="1"/>
    </xf>
    <xf numFmtId="44" fontId="15" fillId="3" borderId="1" xfId="3" applyFont="1" applyFill="1" applyBorder="1" applyAlignment="1" applyProtection="1">
      <alignment horizontal="center" vertical="center" wrapText="1"/>
    </xf>
    <xf numFmtId="44" fontId="13" fillId="3" borderId="1" xfId="3" applyFont="1" applyFill="1" applyBorder="1" applyAlignment="1" applyProtection="1">
      <alignment horizontal="center" vertical="center" wrapText="1"/>
      <protection locked="0"/>
    </xf>
    <xf numFmtId="44" fontId="13" fillId="3" borderId="2" xfId="3" applyFont="1" applyFill="1" applyBorder="1" applyAlignment="1" applyProtection="1">
      <alignment horizontal="center" vertical="center" wrapText="1"/>
    </xf>
    <xf numFmtId="44" fontId="15" fillId="3" borderId="2" xfId="3" applyFont="1" applyFill="1" applyBorder="1" applyAlignment="1" applyProtection="1">
      <alignment horizontal="center" vertical="center" wrapText="1"/>
    </xf>
    <xf numFmtId="44" fontId="15" fillId="3" borderId="5" xfId="3" applyFont="1" applyFill="1" applyBorder="1" applyAlignment="1" applyProtection="1">
      <alignment horizontal="center" vertical="center"/>
    </xf>
    <xf numFmtId="0" fontId="15" fillId="5" borderId="1" xfId="0" applyFont="1" applyFill="1" applyBorder="1" applyAlignment="1">
      <alignment horizontal="center" vertical="center" wrapText="1"/>
    </xf>
    <xf numFmtId="165" fontId="13" fillId="5" borderId="2" xfId="2" applyNumberFormat="1" applyFont="1" applyFill="1" applyBorder="1" applyAlignment="1" applyProtection="1">
      <alignment horizontal="center" vertical="center" wrapText="1"/>
      <protection locked="0"/>
    </xf>
    <xf numFmtId="44" fontId="4" fillId="2" borderId="0" xfId="3" applyFont="1" applyFill="1" applyBorder="1" applyAlignment="1" applyProtection="1">
      <alignment vertical="center" wrapText="1"/>
    </xf>
    <xf numFmtId="0" fontId="3" fillId="2" borderId="0" xfId="0" applyFont="1" applyFill="1" applyAlignment="1">
      <alignment horizontal="center" vertical="center"/>
    </xf>
    <xf numFmtId="44" fontId="4" fillId="2" borderId="0" xfId="3" applyFont="1" applyFill="1" applyBorder="1" applyAlignment="1" applyProtection="1">
      <alignment horizontal="center" vertical="center" wrapText="1"/>
    </xf>
    <xf numFmtId="0" fontId="4" fillId="3" borderId="7" xfId="0" applyFont="1" applyFill="1" applyBorder="1" applyAlignment="1">
      <alignment horizontal="center" vertical="center" wrapText="1"/>
    </xf>
    <xf numFmtId="44" fontId="4" fillId="4" borderId="1" xfId="3" applyFont="1" applyFill="1" applyBorder="1" applyAlignment="1" applyProtection="1">
      <alignment horizontal="center" vertical="center" wrapText="1"/>
    </xf>
    <xf numFmtId="44" fontId="3" fillId="2" borderId="0" xfId="0" applyNumberFormat="1" applyFont="1" applyFill="1" applyAlignment="1">
      <alignment horizontal="center" vertical="center"/>
    </xf>
    <xf numFmtId="44" fontId="4" fillId="2" borderId="0" xfId="0" applyNumberFormat="1" applyFont="1" applyFill="1" applyAlignment="1">
      <alignment horizontal="center" vertical="center" wrapText="1"/>
    </xf>
    <xf numFmtId="44" fontId="3" fillId="2" borderId="0" xfId="0" applyNumberFormat="1" applyFont="1" applyFill="1" applyAlignment="1">
      <alignment vertical="center"/>
    </xf>
    <xf numFmtId="0" fontId="3" fillId="2" borderId="0" xfId="0" applyFont="1" applyFill="1" applyAlignment="1">
      <alignment vertical="center" wrapText="1"/>
    </xf>
    <xf numFmtId="0" fontId="15" fillId="2" borderId="0" xfId="0" applyFont="1" applyFill="1" applyAlignment="1">
      <alignment horizontal="left" vertical="center" wrapText="1"/>
    </xf>
    <xf numFmtId="165" fontId="13" fillId="5" borderId="1" xfId="2" applyNumberFormat="1" applyFont="1" applyFill="1" applyBorder="1" applyAlignment="1" applyProtection="1">
      <alignment horizontal="center" vertical="center" wrapText="1"/>
      <protection locked="0"/>
    </xf>
    <xf numFmtId="0" fontId="25" fillId="4" borderId="4" xfId="0" applyFont="1" applyFill="1" applyBorder="1" applyAlignment="1">
      <alignment vertical="center" wrapText="1"/>
    </xf>
    <xf numFmtId="0" fontId="13" fillId="2" borderId="1" xfId="0" applyFont="1" applyFill="1" applyBorder="1" applyAlignment="1">
      <alignment vertical="center" wrapText="1"/>
    </xf>
    <xf numFmtId="37" fontId="13" fillId="3" borderId="1" xfId="1" applyNumberFormat="1" applyFont="1" applyFill="1" applyBorder="1" applyAlignment="1" applyProtection="1">
      <alignment horizontal="center" vertical="center"/>
    </xf>
    <xf numFmtId="0" fontId="13" fillId="2" borderId="1" xfId="0" applyFont="1" applyFill="1" applyBorder="1" applyAlignment="1">
      <alignment vertical="center"/>
    </xf>
    <xf numFmtId="0" fontId="4" fillId="3" borderId="1" xfId="0" applyFont="1" applyFill="1" applyBorder="1" applyAlignment="1">
      <alignment vertical="center" wrapText="1"/>
    </xf>
    <xf numFmtId="0" fontId="4" fillId="5" borderId="1" xfId="0" applyFont="1" applyFill="1" applyBorder="1" applyAlignment="1">
      <alignment vertical="center" wrapText="1"/>
    </xf>
    <xf numFmtId="0" fontId="13" fillId="2" borderId="1" xfId="0" applyFont="1" applyFill="1" applyBorder="1" applyAlignment="1">
      <alignment horizontal="left" vertical="center" wrapText="1"/>
    </xf>
    <xf numFmtId="0" fontId="7" fillId="2" borderId="0" xfId="0" applyFont="1" applyFill="1" applyAlignment="1">
      <alignment vertical="center" wrapText="1"/>
    </xf>
    <xf numFmtId="0" fontId="5" fillId="2" borderId="0" xfId="0" applyFont="1" applyFill="1" applyAlignment="1">
      <alignment vertical="center" wrapText="1"/>
    </xf>
    <xf numFmtId="0" fontId="14" fillId="3" borderId="1" xfId="0" applyFont="1" applyFill="1" applyBorder="1" applyAlignment="1">
      <alignment horizontal="justify" vertical="center" wrapText="1"/>
    </xf>
    <xf numFmtId="9" fontId="0" fillId="2" borderId="0" xfId="0" applyNumberFormat="1" applyFill="1"/>
    <xf numFmtId="44" fontId="0" fillId="2" borderId="0" xfId="0" applyNumberFormat="1" applyFill="1"/>
    <xf numFmtId="9" fontId="0" fillId="2" borderId="0" xfId="5" applyFont="1" applyFill="1"/>
    <xf numFmtId="166" fontId="0" fillId="2" borderId="0" xfId="5" applyNumberFormat="1" applyFont="1" applyFill="1"/>
    <xf numFmtId="41" fontId="0" fillId="2" borderId="0" xfId="0" applyNumberFormat="1" applyFill="1"/>
    <xf numFmtId="41" fontId="0" fillId="2" borderId="0" xfId="2" applyFont="1" applyFill="1"/>
    <xf numFmtId="167" fontId="0" fillId="2" borderId="0" xfId="0" applyNumberFormat="1" applyFill="1"/>
    <xf numFmtId="0" fontId="24" fillId="8" borderId="3" xfId="0" applyFont="1" applyFill="1" applyBorder="1" applyAlignment="1">
      <alignment vertical="center"/>
    </xf>
    <xf numFmtId="0" fontId="25" fillId="8" borderId="4" xfId="0" applyFont="1" applyFill="1" applyBorder="1" applyAlignment="1">
      <alignment vertical="center" wrapText="1"/>
    </xf>
    <xf numFmtId="0" fontId="1" fillId="3" borderId="1" xfId="0" applyFont="1" applyFill="1" applyBorder="1" applyAlignment="1">
      <alignment horizontal="center" vertical="center"/>
    </xf>
    <xf numFmtId="0" fontId="1" fillId="2" borderId="1" xfId="0" applyFont="1" applyFill="1" applyBorder="1" applyAlignment="1">
      <alignment vertical="center" wrapText="1"/>
    </xf>
    <xf numFmtId="0" fontId="25" fillId="4" borderId="5" xfId="0" applyFont="1" applyFill="1" applyBorder="1" applyAlignment="1">
      <alignment vertical="center" wrapText="1"/>
    </xf>
    <xf numFmtId="44" fontId="1" fillId="3" borderId="1" xfId="3" applyFont="1" applyFill="1" applyBorder="1" applyAlignment="1" applyProtection="1">
      <alignment horizontal="center" vertical="center"/>
    </xf>
    <xf numFmtId="0" fontId="4" fillId="9" borderId="3" xfId="0" applyFont="1" applyFill="1" applyBorder="1" applyAlignment="1" applyProtection="1">
      <alignment horizontal="left" vertical="center" wrapText="1"/>
      <protection locked="0"/>
    </xf>
    <xf numFmtId="44" fontId="4" fillId="9" borderId="1" xfId="3" applyFont="1" applyFill="1" applyBorder="1" applyAlignment="1" applyProtection="1">
      <alignment horizontal="center" vertical="center" wrapText="1"/>
      <protection locked="0"/>
    </xf>
    <xf numFmtId="44" fontId="13" fillId="9" borderId="2" xfId="3" applyFont="1" applyFill="1" applyBorder="1" applyAlignment="1" applyProtection="1">
      <alignment horizontal="center" vertical="center" wrapText="1"/>
      <protection locked="0"/>
    </xf>
    <xf numFmtId="44" fontId="13" fillId="9" borderId="1" xfId="3" applyFont="1" applyFill="1" applyBorder="1" applyAlignment="1" applyProtection="1">
      <alignment horizontal="center" vertical="center" wrapText="1"/>
      <protection locked="0"/>
    </xf>
    <xf numFmtId="44" fontId="15" fillId="9" borderId="2" xfId="3" applyFont="1" applyFill="1" applyBorder="1" applyAlignment="1" applyProtection="1">
      <alignment horizontal="center" vertical="center" wrapText="1"/>
      <protection locked="0"/>
    </xf>
    <xf numFmtId="0" fontId="13" fillId="2" borderId="0" xfId="0" applyFont="1" applyFill="1" applyAlignment="1">
      <alignment horizontal="left" vertical="center" wrapText="1"/>
    </xf>
    <xf numFmtId="0" fontId="4" fillId="9" borderId="3" xfId="0" applyFont="1" applyFill="1" applyBorder="1" applyAlignment="1" applyProtection="1">
      <alignment horizontal="left" vertical="center" wrapText="1"/>
      <protection locked="0"/>
    </xf>
    <xf numFmtId="0" fontId="4" fillId="9" borderId="4" xfId="0" applyFont="1" applyFill="1" applyBorder="1" applyAlignment="1" applyProtection="1">
      <alignment horizontal="left" vertical="center" wrapText="1"/>
      <protection locked="0"/>
    </xf>
    <xf numFmtId="0" fontId="4" fillId="9" borderId="5" xfId="0" applyFont="1" applyFill="1" applyBorder="1" applyAlignment="1" applyProtection="1">
      <alignment horizontal="left" vertical="center" wrapText="1"/>
      <protection locked="0"/>
    </xf>
    <xf numFmtId="0" fontId="15" fillId="3" borderId="3"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5" fillId="3" borderId="3" xfId="0" applyFont="1" applyFill="1" applyBorder="1" applyAlignment="1">
      <alignment horizontal="left" vertical="center"/>
    </xf>
    <xf numFmtId="0" fontId="15" fillId="3" borderId="4" xfId="0" applyFont="1" applyFill="1" applyBorder="1" applyAlignment="1">
      <alignment horizontal="left" vertical="center"/>
    </xf>
    <xf numFmtId="0" fontId="15" fillId="3" borderId="5" xfId="0" applyFont="1" applyFill="1" applyBorder="1" applyAlignment="1">
      <alignment horizontal="left" vertical="center"/>
    </xf>
    <xf numFmtId="0" fontId="15" fillId="6" borderId="3" xfId="0" applyFont="1" applyFill="1" applyBorder="1" applyAlignment="1">
      <alignment horizontal="left" vertical="center" wrapText="1"/>
    </xf>
    <xf numFmtId="0" fontId="15" fillId="6" borderId="4" xfId="0" applyFont="1" applyFill="1" applyBorder="1" applyAlignment="1">
      <alignment horizontal="left" vertical="center" wrapText="1"/>
    </xf>
    <xf numFmtId="0" fontId="15" fillId="6" borderId="5" xfId="0" applyFont="1" applyFill="1" applyBorder="1" applyAlignment="1">
      <alignment horizontal="left" vertical="center" wrapText="1"/>
    </xf>
    <xf numFmtId="0" fontId="13" fillId="2" borderId="0" xfId="0" applyFont="1" applyFill="1" applyAlignment="1">
      <alignment horizontal="left" vertical="center"/>
    </xf>
    <xf numFmtId="0" fontId="4" fillId="2" borderId="0" xfId="0" applyFont="1" applyFill="1" applyAlignment="1">
      <alignment horizontal="center" vertical="center" wrapText="1"/>
    </xf>
    <xf numFmtId="0" fontId="4" fillId="2" borderId="0" xfId="0" applyFont="1" applyFill="1" applyAlignment="1">
      <alignment horizontal="left" vertical="center"/>
    </xf>
    <xf numFmtId="0" fontId="10" fillId="2" borderId="3"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0" fillId="2" borderId="5" xfId="0" applyFont="1" applyFill="1" applyBorder="1" applyAlignment="1">
      <alignment horizontal="left" vertical="center" wrapText="1"/>
    </xf>
    <xf numFmtId="0" fontId="7" fillId="2" borderId="0" xfId="0" applyFont="1" applyFill="1" applyAlignment="1">
      <alignment horizontal="center" vertical="center" wrapText="1"/>
    </xf>
    <xf numFmtId="0" fontId="5" fillId="2" borderId="0" xfId="0" applyFont="1" applyFill="1" applyAlignment="1">
      <alignment horizontal="center" vertical="center" wrapText="1"/>
    </xf>
    <xf numFmtId="37" fontId="3" fillId="3" borderId="3" xfId="1" applyNumberFormat="1" applyFont="1" applyFill="1" applyBorder="1" applyAlignment="1" applyProtection="1">
      <alignment horizontal="left" vertical="center" wrapText="1"/>
    </xf>
    <xf numFmtId="37" fontId="3" fillId="3" borderId="4" xfId="1" applyNumberFormat="1" applyFont="1" applyFill="1" applyBorder="1" applyAlignment="1" applyProtection="1">
      <alignment horizontal="left" vertical="center" wrapText="1"/>
    </xf>
    <xf numFmtId="37" fontId="3" fillId="3" borderId="5" xfId="1" applyNumberFormat="1" applyFont="1" applyFill="1" applyBorder="1" applyAlignment="1" applyProtection="1">
      <alignment horizontal="left" vertical="center" wrapText="1"/>
    </xf>
    <xf numFmtId="37" fontId="21" fillId="3" borderId="3" xfId="1" applyNumberFormat="1" applyFont="1" applyFill="1" applyBorder="1" applyAlignment="1" applyProtection="1">
      <alignment horizontal="left" vertical="center" wrapText="1"/>
    </xf>
    <xf numFmtId="44" fontId="4" fillId="3" borderId="1" xfId="3" applyFont="1" applyFill="1" applyBorder="1" applyAlignment="1" applyProtection="1">
      <alignment horizontal="center" vertical="center" wrapText="1"/>
    </xf>
    <xf numFmtId="0" fontId="17" fillId="2" borderId="0" xfId="0" applyFont="1" applyFill="1" applyAlignment="1">
      <alignment horizontal="center" vertical="center" wrapText="1"/>
    </xf>
    <xf numFmtId="0" fontId="18" fillId="2" borderId="0" xfId="0" applyFont="1" applyFill="1" applyAlignment="1">
      <alignment horizontal="center" vertical="center" wrapText="1"/>
    </xf>
    <xf numFmtId="44" fontId="13" fillId="7" borderId="2" xfId="3" applyFont="1" applyFill="1" applyBorder="1" applyAlignment="1" applyProtection="1">
      <alignment horizontal="center" vertical="center" wrapText="1"/>
    </xf>
    <xf numFmtId="44" fontId="13" fillId="7" borderId="8" xfId="3" applyFont="1" applyFill="1" applyBorder="1" applyAlignment="1" applyProtection="1">
      <alignment horizontal="center" vertical="center" wrapText="1"/>
    </xf>
    <xf numFmtId="44" fontId="13" fillId="7" borderId="7" xfId="3" applyFont="1" applyFill="1" applyBorder="1" applyAlignment="1" applyProtection="1">
      <alignment horizontal="center" vertical="center" wrapText="1"/>
    </xf>
    <xf numFmtId="44" fontId="13" fillId="3" borderId="2" xfId="3" applyFont="1" applyFill="1" applyBorder="1" applyAlignment="1" applyProtection="1">
      <alignment horizontal="center" vertical="center" wrapText="1"/>
    </xf>
    <xf numFmtId="44" fontId="13" fillId="3" borderId="8" xfId="3" applyFont="1" applyFill="1" applyBorder="1" applyAlignment="1" applyProtection="1">
      <alignment horizontal="center" vertical="center" wrapText="1"/>
    </xf>
    <xf numFmtId="44" fontId="13" fillId="3" borderId="7" xfId="3" applyFont="1" applyFill="1" applyBorder="1" applyAlignment="1" applyProtection="1">
      <alignment horizontal="center" vertical="center" wrapText="1"/>
    </xf>
    <xf numFmtId="0" fontId="19" fillId="3" borderId="1" xfId="0" applyFont="1" applyFill="1" applyBorder="1" applyAlignment="1">
      <alignment horizontal="center" vertical="center" wrapText="1"/>
    </xf>
    <xf numFmtId="44" fontId="13" fillId="7" borderId="1" xfId="3" applyFont="1" applyFill="1" applyBorder="1" applyAlignment="1" applyProtection="1">
      <alignment horizontal="center" vertical="center" wrapText="1"/>
    </xf>
    <xf numFmtId="44" fontId="13" fillId="3" borderId="1" xfId="3" applyFont="1" applyFill="1" applyBorder="1" applyAlignment="1" applyProtection="1">
      <alignment horizontal="center" vertical="center" wrapText="1"/>
    </xf>
    <xf numFmtId="0" fontId="15" fillId="3"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2" borderId="5" xfId="0" applyFont="1" applyFill="1" applyBorder="1" applyAlignment="1">
      <alignment horizontal="left" vertical="center" wrapText="1"/>
    </xf>
  </cellXfs>
  <cellStyles count="6">
    <cellStyle name="Millares" xfId="1" builtinId="3"/>
    <cellStyle name="Millares [0]" xfId="2" builtinId="6"/>
    <cellStyle name="Moneda" xfId="3" builtinId="4"/>
    <cellStyle name="Normal" xfId="0" builtinId="0"/>
    <cellStyle name="Normal 2" xfId="4" xr:uid="{E8B07D3A-F776-DD4B-81DC-CDA371722A0E}"/>
    <cellStyle name="Porcentaje" xfId="5" builtinId="5"/>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6E8B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0</xdr:row>
      <xdr:rowOff>161925</xdr:rowOff>
    </xdr:from>
    <xdr:to>
      <xdr:col>1</xdr:col>
      <xdr:colOff>3467100</xdr:colOff>
      <xdr:row>4</xdr:row>
      <xdr:rowOff>104775</xdr:rowOff>
    </xdr:to>
    <xdr:pic>
      <xdr:nvPicPr>
        <xdr:cNvPr id="13507" name="Imagen 3" descr="Secretaría Distrital de la Mujer - Home | Facebook">
          <a:extLst>
            <a:ext uri="{FF2B5EF4-FFF2-40B4-BE49-F238E27FC236}">
              <a16:creationId xmlns:a16="http://schemas.microsoft.com/office/drawing/2014/main" id="{64A96B62-CFCD-46F8-8C60-0791E1F650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161925"/>
          <a:ext cx="327660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459351</xdr:colOff>
      <xdr:row>1</xdr:row>
      <xdr:rowOff>55217</xdr:rowOff>
    </xdr:from>
    <xdr:to>
      <xdr:col>2</xdr:col>
      <xdr:colOff>1303130</xdr:colOff>
      <xdr:row>4</xdr:row>
      <xdr:rowOff>170283</xdr:rowOff>
    </xdr:to>
    <xdr:pic>
      <xdr:nvPicPr>
        <xdr:cNvPr id="2" name="Imagen 1" descr="Secretaría Distrital de la Mujer - Home | Facebook">
          <a:extLst>
            <a:ext uri="{FF2B5EF4-FFF2-40B4-BE49-F238E27FC236}">
              <a16:creationId xmlns:a16="http://schemas.microsoft.com/office/drawing/2014/main" id="{7827A7B2-E622-F644-881F-8BE8334F83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9551" y="296517"/>
          <a:ext cx="2532879" cy="12580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209550</xdr:colOff>
      <xdr:row>1</xdr:row>
      <xdr:rowOff>76200</xdr:rowOff>
    </xdr:from>
    <xdr:to>
      <xdr:col>1</xdr:col>
      <xdr:colOff>2676525</xdr:colOff>
      <xdr:row>3</xdr:row>
      <xdr:rowOff>295275</xdr:rowOff>
    </xdr:to>
    <xdr:pic>
      <xdr:nvPicPr>
        <xdr:cNvPr id="10166" name="Imagen 1" descr="Secretaría Distrital de la Mujer - Home | Facebook">
          <a:extLst>
            <a:ext uri="{FF2B5EF4-FFF2-40B4-BE49-F238E27FC236}">
              <a16:creationId xmlns:a16="http://schemas.microsoft.com/office/drawing/2014/main" id="{60BE0877-4BF0-495F-B79E-D0447F01AC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14325"/>
          <a:ext cx="2466975"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209550</xdr:colOff>
      <xdr:row>1</xdr:row>
      <xdr:rowOff>76200</xdr:rowOff>
    </xdr:from>
    <xdr:to>
      <xdr:col>1</xdr:col>
      <xdr:colOff>2724150</xdr:colOff>
      <xdr:row>3</xdr:row>
      <xdr:rowOff>295275</xdr:rowOff>
    </xdr:to>
    <xdr:pic>
      <xdr:nvPicPr>
        <xdr:cNvPr id="11141" name="Imagen 1" descr="Secretaría Distrital de la Mujer - Home | Facebook">
          <a:extLst>
            <a:ext uri="{FF2B5EF4-FFF2-40B4-BE49-F238E27FC236}">
              <a16:creationId xmlns:a16="http://schemas.microsoft.com/office/drawing/2014/main" id="{CE7166A5-7FDF-41CE-AC52-8A254DC50D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14325"/>
          <a:ext cx="2514600"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209550</xdr:colOff>
      <xdr:row>1</xdr:row>
      <xdr:rowOff>76200</xdr:rowOff>
    </xdr:from>
    <xdr:to>
      <xdr:col>1</xdr:col>
      <xdr:colOff>2724150</xdr:colOff>
      <xdr:row>3</xdr:row>
      <xdr:rowOff>295275</xdr:rowOff>
    </xdr:to>
    <xdr:pic>
      <xdr:nvPicPr>
        <xdr:cNvPr id="2" name="Imagen 1" descr="Secretaría Distrital de la Mujer - Home | Facebook">
          <a:extLst>
            <a:ext uri="{FF2B5EF4-FFF2-40B4-BE49-F238E27FC236}">
              <a16:creationId xmlns:a16="http://schemas.microsoft.com/office/drawing/2014/main" id="{540A9E0F-A073-AE48-A9AE-2F3BE57930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9750" y="317500"/>
          <a:ext cx="2514600" cy="1044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3:X78"/>
  <sheetViews>
    <sheetView tabSelected="1" zoomScale="70" zoomScaleNormal="70" workbookViewId="0">
      <pane xSplit="2" ySplit="6" topLeftCell="C63" activePane="bottomRight" state="frozen"/>
      <selection pane="topRight" activeCell="C1" sqref="C1"/>
      <selection pane="bottomLeft" activeCell="A7" sqref="A7"/>
      <selection pane="bottomRight" activeCell="C8" sqref="C8:G8"/>
    </sheetView>
  </sheetViews>
  <sheetFormatPr baseColWidth="10" defaultColWidth="11.5" defaultRowHeight="19"/>
  <cols>
    <col min="1" max="1" width="4.33203125" style="7" customWidth="1"/>
    <col min="2" max="2" width="93.1640625" style="7" customWidth="1"/>
    <col min="3" max="3" width="21.5" style="7" customWidth="1"/>
    <col min="4" max="4" width="40.1640625" style="7" customWidth="1"/>
    <col min="5" max="7" width="38.83203125" style="7" customWidth="1"/>
    <col min="8" max="15" width="22.6640625" style="7" customWidth="1"/>
    <col min="16" max="16" width="11.5" style="7" customWidth="1"/>
    <col min="17" max="16384" width="11.5" style="7"/>
  </cols>
  <sheetData>
    <row r="3" spans="2:21" ht="46" customHeight="1">
      <c r="B3" s="112" t="s">
        <v>0</v>
      </c>
      <c r="C3" s="112"/>
      <c r="D3" s="112"/>
      <c r="E3" s="112"/>
      <c r="F3" s="112"/>
      <c r="G3" s="112"/>
      <c r="H3" s="73"/>
      <c r="I3" s="73"/>
      <c r="J3" s="73"/>
      <c r="K3" s="73"/>
      <c r="L3" s="73"/>
      <c r="M3" s="73"/>
      <c r="N3" s="19"/>
      <c r="O3" s="19"/>
      <c r="P3" s="19"/>
      <c r="Q3" s="19"/>
      <c r="R3" s="19"/>
      <c r="S3" s="19"/>
      <c r="T3" s="19"/>
      <c r="U3" s="19"/>
    </row>
    <row r="4" spans="2:21" ht="25" customHeight="1">
      <c r="B4" s="113" t="s">
        <v>1</v>
      </c>
      <c r="C4" s="113"/>
      <c r="D4" s="113"/>
      <c r="E4" s="113"/>
      <c r="F4" s="113"/>
      <c r="G4" s="113"/>
      <c r="H4" s="74"/>
      <c r="I4" s="74"/>
      <c r="J4" s="74"/>
      <c r="K4" s="74"/>
      <c r="L4" s="74"/>
      <c r="M4" s="74"/>
      <c r="N4" s="19"/>
      <c r="O4" s="19"/>
      <c r="P4" s="19"/>
      <c r="Q4" s="19"/>
      <c r="R4" s="19"/>
      <c r="S4" s="19"/>
      <c r="T4" s="19"/>
      <c r="U4" s="19"/>
    </row>
    <row r="5" spans="2:21" ht="25" customHeight="1">
      <c r="B5" s="10"/>
      <c r="C5" s="10"/>
      <c r="D5" s="10"/>
      <c r="E5" s="10"/>
      <c r="F5" s="10"/>
      <c r="G5" s="10"/>
      <c r="H5" s="10"/>
      <c r="I5" s="10"/>
      <c r="J5" s="10"/>
      <c r="K5" s="10"/>
      <c r="L5" s="10"/>
      <c r="M5" s="19"/>
      <c r="N5" s="19"/>
      <c r="O5" s="19"/>
      <c r="P5" s="19"/>
      <c r="Q5" s="19"/>
      <c r="R5" s="19"/>
      <c r="S5" s="19"/>
      <c r="T5" s="19"/>
      <c r="U5" s="19"/>
    </row>
    <row r="6" spans="2:21" ht="58" customHeight="1">
      <c r="B6" s="109" t="s">
        <v>2</v>
      </c>
      <c r="C6" s="110"/>
      <c r="D6" s="110"/>
      <c r="E6" s="110"/>
      <c r="F6" s="110"/>
      <c r="G6" s="111"/>
      <c r="H6" s="33"/>
      <c r="I6" s="33"/>
      <c r="J6" s="33"/>
      <c r="K6" s="33"/>
      <c r="L6" s="33"/>
      <c r="M6" s="33"/>
      <c r="N6" s="19"/>
      <c r="O6" s="19"/>
      <c r="P6" s="19"/>
      <c r="Q6" s="19"/>
      <c r="R6" s="19"/>
      <c r="S6" s="19"/>
      <c r="T6" s="19"/>
      <c r="U6" s="19"/>
    </row>
    <row r="7" spans="2:21" ht="40" customHeight="1">
      <c r="B7" s="70" t="s">
        <v>3</v>
      </c>
      <c r="C7" s="95"/>
      <c r="D7" s="96"/>
      <c r="E7" s="96"/>
      <c r="F7" s="96"/>
      <c r="G7" s="97"/>
      <c r="H7" s="33"/>
      <c r="I7" s="33"/>
      <c r="J7" s="33"/>
      <c r="K7" s="33"/>
      <c r="L7" s="33"/>
      <c r="M7" s="33"/>
      <c r="N7" s="19"/>
      <c r="O7" s="19"/>
      <c r="P7" s="19"/>
      <c r="Q7" s="19"/>
      <c r="R7" s="19"/>
      <c r="S7" s="19"/>
      <c r="T7" s="19"/>
      <c r="U7" s="19"/>
    </row>
    <row r="8" spans="2:21" ht="40" customHeight="1">
      <c r="B8" s="70" t="s">
        <v>4</v>
      </c>
      <c r="C8" s="95"/>
      <c r="D8" s="96"/>
      <c r="E8" s="96"/>
      <c r="F8" s="96"/>
      <c r="G8" s="97"/>
      <c r="H8" s="33"/>
      <c r="I8" s="33"/>
      <c r="J8" s="33"/>
      <c r="K8" s="33"/>
      <c r="L8" s="33"/>
      <c r="M8" s="33"/>
      <c r="N8" s="19"/>
      <c r="O8" s="19"/>
      <c r="P8" s="19"/>
      <c r="Q8" s="19"/>
      <c r="R8" s="19"/>
      <c r="S8" s="19"/>
      <c r="T8" s="19"/>
      <c r="U8" s="19"/>
    </row>
    <row r="9" spans="2:21" ht="40" customHeight="1">
      <c r="B9" s="70" t="s">
        <v>5</v>
      </c>
      <c r="C9" s="95"/>
      <c r="D9" s="96"/>
      <c r="E9" s="96"/>
      <c r="F9" s="96"/>
      <c r="G9" s="97"/>
      <c r="H9" s="33"/>
      <c r="I9" s="33"/>
      <c r="J9" s="33"/>
      <c r="K9" s="33"/>
      <c r="L9" s="33"/>
      <c r="M9" s="33"/>
      <c r="N9" s="19"/>
      <c r="O9" s="19"/>
      <c r="P9" s="19"/>
      <c r="Q9" s="19"/>
      <c r="R9" s="19"/>
      <c r="S9" s="19"/>
      <c r="T9" s="19"/>
      <c r="U9" s="19"/>
    </row>
    <row r="10" spans="2:21" ht="40" customHeight="1">
      <c r="B10" s="70" t="s">
        <v>6</v>
      </c>
      <c r="C10" s="95"/>
      <c r="D10" s="96"/>
      <c r="E10" s="96"/>
      <c r="F10" s="96"/>
      <c r="G10" s="97"/>
      <c r="H10" s="33"/>
      <c r="I10" s="33"/>
      <c r="J10" s="33"/>
      <c r="K10" s="33"/>
      <c r="L10" s="33"/>
      <c r="M10" s="33"/>
      <c r="N10" s="19"/>
      <c r="O10" s="19"/>
      <c r="P10" s="19"/>
      <c r="Q10" s="19"/>
      <c r="R10" s="19"/>
      <c r="S10" s="19"/>
      <c r="T10" s="19"/>
      <c r="U10" s="19"/>
    </row>
    <row r="11" spans="2:21" ht="40" customHeight="1">
      <c r="B11" s="70" t="s">
        <v>7</v>
      </c>
      <c r="C11" s="95"/>
      <c r="D11" s="96"/>
      <c r="E11" s="96"/>
      <c r="F11" s="96"/>
      <c r="G11" s="97"/>
      <c r="H11" s="33"/>
      <c r="I11" s="33"/>
      <c r="J11" s="33"/>
      <c r="K11" s="33"/>
      <c r="L11" s="33"/>
      <c r="M11" s="33"/>
      <c r="N11" s="19"/>
      <c r="O11" s="19"/>
      <c r="P11" s="19"/>
      <c r="Q11" s="19"/>
      <c r="R11" s="19"/>
      <c r="S11" s="19"/>
      <c r="T11" s="19"/>
      <c r="U11" s="19"/>
    </row>
    <row r="12" spans="2:21" ht="40" customHeight="1">
      <c r="B12" s="70" t="s">
        <v>8</v>
      </c>
      <c r="C12" s="95"/>
      <c r="D12" s="96"/>
      <c r="E12" s="96"/>
      <c r="F12" s="96"/>
      <c r="G12" s="97"/>
      <c r="H12" s="33"/>
      <c r="I12" s="33"/>
      <c r="J12" s="33"/>
      <c r="K12" s="33"/>
      <c r="L12" s="33"/>
      <c r="M12" s="33"/>
      <c r="N12" s="19"/>
      <c r="O12" s="19"/>
      <c r="P12" s="19"/>
      <c r="Q12" s="19"/>
      <c r="R12" s="19"/>
      <c r="S12" s="19"/>
      <c r="T12" s="19"/>
      <c r="U12" s="19"/>
    </row>
    <row r="13" spans="2:21" ht="40" customHeight="1">
      <c r="B13" s="70" t="s">
        <v>9</v>
      </c>
      <c r="C13" s="95"/>
      <c r="D13" s="96"/>
      <c r="E13" s="96"/>
      <c r="F13" s="96"/>
      <c r="G13" s="97"/>
      <c r="H13" s="33"/>
      <c r="I13" s="33"/>
      <c r="J13" s="33"/>
      <c r="K13" s="33"/>
      <c r="L13" s="33"/>
      <c r="M13" s="33"/>
      <c r="N13" s="19"/>
      <c r="O13" s="19"/>
      <c r="P13" s="19"/>
      <c r="Q13" s="19"/>
      <c r="R13" s="19"/>
      <c r="S13" s="19"/>
      <c r="T13" s="19"/>
      <c r="U13" s="19"/>
    </row>
    <row r="14" spans="2:21" s="8" customFormat="1" ht="39.75" customHeight="1">
      <c r="B14" s="71" t="s">
        <v>10</v>
      </c>
      <c r="C14" s="71"/>
      <c r="D14" s="71"/>
      <c r="E14" s="71"/>
      <c r="F14" s="71"/>
      <c r="G14" s="71"/>
      <c r="H14" s="33"/>
      <c r="I14" s="33"/>
      <c r="J14" s="33"/>
      <c r="K14" s="33"/>
      <c r="L14" s="33"/>
      <c r="M14" s="33"/>
      <c r="N14" s="25"/>
      <c r="O14" s="25"/>
      <c r="P14" s="25"/>
      <c r="Q14" s="25"/>
      <c r="R14" s="25"/>
      <c r="S14" s="25"/>
      <c r="T14" s="25"/>
      <c r="U14" s="25"/>
    </row>
    <row r="15" spans="2:21" s="8" customFormat="1" ht="62" customHeight="1">
      <c r="B15" s="18" t="s">
        <v>11</v>
      </c>
      <c r="C15" s="39" t="s">
        <v>12</v>
      </c>
      <c r="D15" s="39" t="s">
        <v>13</v>
      </c>
      <c r="E15" s="39" t="s">
        <v>14</v>
      </c>
      <c r="F15" s="58" t="s">
        <v>15</v>
      </c>
      <c r="G15" s="39" t="s">
        <v>16</v>
      </c>
      <c r="H15" s="25"/>
      <c r="I15" s="25"/>
      <c r="J15" s="25"/>
      <c r="K15" s="25"/>
      <c r="L15" s="25"/>
      <c r="M15" s="25"/>
      <c r="N15" s="25"/>
      <c r="O15" s="25"/>
      <c r="P15" s="25"/>
      <c r="Q15" s="25"/>
      <c r="R15" s="25"/>
      <c r="S15" s="25"/>
      <c r="T15" s="25"/>
      <c r="U15" s="25"/>
    </row>
    <row r="16" spans="2:21" s="8" customFormat="1" ht="39.75" customHeight="1">
      <c r="B16" s="67" t="s">
        <v>17</v>
      </c>
      <c r="C16" s="68">
        <v>1</v>
      </c>
      <c r="D16" s="40">
        <v>6204920</v>
      </c>
      <c r="E16" s="89"/>
      <c r="F16" s="41">
        <f t="shared" ref="F16:F18" si="0">ROUND(E16,0)</f>
        <v>0</v>
      </c>
      <c r="G16" s="41">
        <f t="shared" ref="G16:G18" si="1">ROUND((F16*C16),0)</f>
        <v>0</v>
      </c>
      <c r="H16" s="25"/>
      <c r="I16" s="25"/>
      <c r="J16" s="25"/>
      <c r="K16" s="25"/>
      <c r="L16" s="25"/>
      <c r="M16" s="25"/>
      <c r="N16" s="25"/>
      <c r="O16" s="25"/>
      <c r="P16" s="25"/>
      <c r="Q16" s="25"/>
      <c r="R16" s="25"/>
      <c r="S16" s="25"/>
      <c r="T16" s="25"/>
      <c r="U16" s="25"/>
    </row>
    <row r="17" spans="2:21" s="8" customFormat="1" ht="39.75" customHeight="1">
      <c r="B17" s="67" t="s">
        <v>18</v>
      </c>
      <c r="C17" s="68">
        <v>4</v>
      </c>
      <c r="D17" s="40">
        <v>3224060</v>
      </c>
      <c r="E17" s="89"/>
      <c r="F17" s="41">
        <f t="shared" si="0"/>
        <v>0</v>
      </c>
      <c r="G17" s="41">
        <f t="shared" si="1"/>
        <v>0</v>
      </c>
      <c r="H17" s="25"/>
      <c r="I17" s="25"/>
      <c r="J17" s="25"/>
      <c r="K17" s="25"/>
      <c r="L17" s="25"/>
      <c r="M17" s="25"/>
      <c r="N17" s="25"/>
      <c r="O17" s="25"/>
      <c r="P17" s="25"/>
      <c r="Q17" s="25"/>
      <c r="R17" s="25"/>
      <c r="S17" s="25"/>
      <c r="T17" s="25"/>
      <c r="U17" s="25"/>
    </row>
    <row r="18" spans="2:21" s="8" customFormat="1" ht="39.75" customHeight="1">
      <c r="B18" s="67" t="s">
        <v>19</v>
      </c>
      <c r="C18" s="68">
        <v>1</v>
      </c>
      <c r="D18" s="40">
        <v>3211970</v>
      </c>
      <c r="E18" s="89"/>
      <c r="F18" s="41">
        <f t="shared" si="0"/>
        <v>0</v>
      </c>
      <c r="G18" s="41">
        <f t="shared" si="1"/>
        <v>0</v>
      </c>
      <c r="H18" s="25"/>
      <c r="I18" s="25"/>
      <c r="J18" s="25"/>
      <c r="K18" s="25"/>
      <c r="L18" s="25"/>
      <c r="M18" s="25"/>
      <c r="N18" s="25"/>
      <c r="O18" s="25"/>
      <c r="P18" s="25"/>
      <c r="Q18" s="25"/>
      <c r="R18" s="25"/>
      <c r="S18" s="25"/>
      <c r="T18" s="25"/>
      <c r="U18" s="25"/>
    </row>
    <row r="19" spans="2:21" s="8" customFormat="1" ht="39.75" customHeight="1">
      <c r="B19" s="18" t="s">
        <v>20</v>
      </c>
      <c r="C19" s="22">
        <f>SUM(C16:C18)</f>
        <v>6</v>
      </c>
      <c r="D19" s="46"/>
      <c r="E19" s="41"/>
      <c r="F19" s="41"/>
      <c r="G19" s="41">
        <f>SUM(G16:G18)</f>
        <v>0</v>
      </c>
      <c r="H19" s="25"/>
      <c r="I19" s="25"/>
      <c r="J19" s="25"/>
      <c r="K19" s="25"/>
      <c r="L19" s="25"/>
      <c r="M19" s="25"/>
      <c r="N19" s="25"/>
      <c r="O19" s="25"/>
      <c r="P19" s="25"/>
      <c r="Q19" s="25"/>
      <c r="R19" s="25"/>
      <c r="S19" s="25"/>
      <c r="T19" s="25"/>
      <c r="U19" s="25"/>
    </row>
    <row r="20" spans="2:21" s="8" customFormat="1" ht="39.75" customHeight="1">
      <c r="B20" s="18" t="s">
        <v>21</v>
      </c>
      <c r="C20" s="39" t="s">
        <v>12</v>
      </c>
      <c r="D20" s="41" t="s">
        <v>13</v>
      </c>
      <c r="E20" s="41" t="s">
        <v>14</v>
      </c>
      <c r="F20" s="58" t="s">
        <v>15</v>
      </c>
      <c r="G20" s="58" t="s">
        <v>16</v>
      </c>
      <c r="H20" s="25"/>
      <c r="I20" s="25"/>
      <c r="J20" s="25"/>
      <c r="K20" s="25"/>
      <c r="L20" s="25"/>
      <c r="M20" s="25"/>
      <c r="N20" s="25"/>
      <c r="O20" s="25"/>
      <c r="P20" s="25"/>
      <c r="Q20" s="25"/>
      <c r="R20" s="25"/>
      <c r="S20" s="25"/>
      <c r="T20" s="25"/>
      <c r="U20" s="25"/>
    </row>
    <row r="21" spans="2:21" s="8" customFormat="1" ht="39.75" customHeight="1">
      <c r="B21" s="21" t="s">
        <v>22</v>
      </c>
      <c r="C21" s="20">
        <v>1</v>
      </c>
      <c r="D21" s="44">
        <v>46504540</v>
      </c>
      <c r="E21" s="90"/>
      <c r="F21" s="41">
        <f>ROUND(E21,0)</f>
        <v>0</v>
      </c>
      <c r="G21" s="41">
        <f>F21</f>
        <v>0</v>
      </c>
      <c r="H21" s="25"/>
      <c r="I21" s="25"/>
      <c r="J21" s="25"/>
      <c r="K21" s="25"/>
      <c r="L21" s="25"/>
      <c r="M21" s="25"/>
      <c r="N21" s="25"/>
      <c r="O21" s="25"/>
      <c r="P21" s="25"/>
      <c r="Q21" s="25"/>
      <c r="R21" s="25"/>
      <c r="S21" s="25"/>
      <c r="T21" s="25"/>
      <c r="U21" s="25"/>
    </row>
    <row r="22" spans="2:21" s="8" customFormat="1" ht="39.75" customHeight="1">
      <c r="B22" s="18" t="s">
        <v>23</v>
      </c>
      <c r="C22" s="39" t="s">
        <v>12</v>
      </c>
      <c r="D22" s="39" t="s">
        <v>13</v>
      </c>
      <c r="E22" s="39" t="s">
        <v>14</v>
      </c>
      <c r="F22" s="58" t="s">
        <v>15</v>
      </c>
      <c r="G22" s="58" t="s">
        <v>16</v>
      </c>
      <c r="H22" s="25"/>
      <c r="I22" s="25"/>
      <c r="J22" s="25"/>
      <c r="K22" s="25"/>
      <c r="L22" s="25"/>
      <c r="M22" s="25"/>
      <c r="N22" s="25"/>
      <c r="O22" s="25"/>
      <c r="P22" s="25"/>
      <c r="Q22" s="25"/>
      <c r="R22" s="25"/>
      <c r="S22" s="25"/>
      <c r="T22" s="25"/>
      <c r="U22" s="25"/>
    </row>
    <row r="23" spans="2:21" s="8" customFormat="1" ht="39.75" customHeight="1">
      <c r="B23" s="69" t="s">
        <v>24</v>
      </c>
      <c r="C23" s="68">
        <v>1</v>
      </c>
      <c r="D23" s="43">
        <v>11024640</v>
      </c>
      <c r="E23" s="90"/>
      <c r="F23" s="41">
        <f t="shared" ref="F23" si="2">ROUND(E23,0)</f>
        <v>0</v>
      </c>
      <c r="G23" s="41">
        <f t="shared" ref="G23" si="3">ROUND((F23*C23),0)</f>
        <v>0</v>
      </c>
      <c r="H23" s="25"/>
      <c r="I23" s="25"/>
      <c r="J23" s="25"/>
      <c r="K23" s="25"/>
      <c r="L23" s="25"/>
      <c r="M23" s="25"/>
      <c r="N23" s="25"/>
      <c r="O23" s="25"/>
      <c r="P23" s="25"/>
      <c r="Q23" s="25"/>
      <c r="R23" s="25"/>
      <c r="S23" s="25"/>
      <c r="T23" s="25"/>
      <c r="U23" s="25"/>
    </row>
    <row r="24" spans="2:21" s="8" customFormat="1" ht="39.75" customHeight="1">
      <c r="B24" s="67" t="s">
        <v>25</v>
      </c>
      <c r="C24" s="68">
        <v>1</v>
      </c>
      <c r="D24" s="43">
        <v>820000</v>
      </c>
      <c r="E24" s="90"/>
      <c r="F24" s="41">
        <f t="shared" ref="F24:F26" si="4">ROUND(E24,0)</f>
        <v>0</v>
      </c>
      <c r="G24" s="41">
        <f t="shared" ref="G24:G26" si="5">ROUND((F24*C24),0)</f>
        <v>0</v>
      </c>
      <c r="H24" s="25"/>
      <c r="I24" s="25"/>
      <c r="J24" s="25"/>
      <c r="K24" s="25"/>
      <c r="L24" s="25"/>
      <c r="M24" s="33"/>
      <c r="N24" s="61"/>
      <c r="O24" s="25"/>
      <c r="P24" s="25"/>
      <c r="Q24" s="25"/>
      <c r="R24" s="25"/>
      <c r="S24" s="25"/>
      <c r="T24" s="25"/>
      <c r="U24" s="25"/>
    </row>
    <row r="25" spans="2:21" s="8" customFormat="1" ht="39.75" customHeight="1">
      <c r="B25" s="69" t="s">
        <v>26</v>
      </c>
      <c r="C25" s="68">
        <v>1</v>
      </c>
      <c r="D25" s="43">
        <v>700000</v>
      </c>
      <c r="E25" s="90"/>
      <c r="F25" s="41">
        <f t="shared" si="4"/>
        <v>0</v>
      </c>
      <c r="G25" s="41">
        <f t="shared" si="5"/>
        <v>0</v>
      </c>
      <c r="H25" s="25"/>
      <c r="I25" s="25"/>
      <c r="J25" s="25"/>
      <c r="K25" s="25"/>
      <c r="L25" s="25"/>
      <c r="M25" s="33"/>
      <c r="N25" s="61"/>
      <c r="O25" s="25"/>
      <c r="P25" s="25"/>
      <c r="Q25" s="25"/>
      <c r="R25" s="25"/>
      <c r="S25" s="25"/>
      <c r="T25" s="25"/>
      <c r="U25" s="25"/>
    </row>
    <row r="26" spans="2:21" s="8" customFormat="1" ht="39.75" customHeight="1">
      <c r="B26" s="69" t="s">
        <v>27</v>
      </c>
      <c r="C26" s="68">
        <v>1</v>
      </c>
      <c r="D26" s="43">
        <v>245130</v>
      </c>
      <c r="E26" s="90"/>
      <c r="F26" s="41">
        <f t="shared" si="4"/>
        <v>0</v>
      </c>
      <c r="G26" s="41">
        <f t="shared" si="5"/>
        <v>0</v>
      </c>
      <c r="H26" s="33"/>
      <c r="I26" s="33"/>
      <c r="J26" s="33"/>
      <c r="K26" s="33"/>
      <c r="L26" s="33"/>
      <c r="M26" s="33"/>
      <c r="N26" s="25"/>
      <c r="O26" s="25"/>
      <c r="P26" s="25"/>
      <c r="Q26" s="25"/>
      <c r="R26" s="25"/>
      <c r="S26" s="25"/>
      <c r="T26" s="25"/>
      <c r="U26" s="25"/>
    </row>
    <row r="27" spans="2:21" s="8" customFormat="1" ht="39.75" customHeight="1">
      <c r="B27" s="100" t="s">
        <v>28</v>
      </c>
      <c r="C27" s="101"/>
      <c r="D27" s="101"/>
      <c r="E27" s="101"/>
      <c r="F27" s="102"/>
      <c r="G27" s="41">
        <f>+SUM(G23:G26)</f>
        <v>0</v>
      </c>
      <c r="H27" s="33"/>
      <c r="I27" s="33"/>
      <c r="J27" s="33"/>
      <c r="K27" s="33"/>
      <c r="L27" s="33"/>
      <c r="M27" s="33"/>
      <c r="N27" s="25"/>
      <c r="O27" s="25"/>
      <c r="P27" s="25"/>
      <c r="Q27" s="25"/>
      <c r="R27" s="25"/>
      <c r="S27" s="25"/>
      <c r="T27" s="25"/>
      <c r="U27" s="25"/>
    </row>
    <row r="28" spans="2:21" s="8" customFormat="1" ht="61" customHeight="1">
      <c r="B28" s="9" t="s">
        <v>29</v>
      </c>
      <c r="C28" s="39" t="s">
        <v>12</v>
      </c>
      <c r="D28" s="39" t="s">
        <v>30</v>
      </c>
      <c r="E28" s="39" t="s">
        <v>13</v>
      </c>
      <c r="F28" s="39" t="s">
        <v>15</v>
      </c>
      <c r="G28" s="39" t="s">
        <v>16</v>
      </c>
      <c r="H28" s="33"/>
      <c r="I28" s="33"/>
      <c r="J28" s="33"/>
      <c r="K28" s="33"/>
      <c r="L28" s="33"/>
      <c r="M28" s="33"/>
      <c r="N28" s="25"/>
      <c r="O28" s="25"/>
      <c r="P28" s="25"/>
      <c r="Q28" s="25"/>
      <c r="R28" s="25"/>
      <c r="S28" s="25"/>
      <c r="T28" s="25"/>
      <c r="U28" s="25"/>
    </row>
    <row r="29" spans="2:21" s="8" customFormat="1" ht="39.75" customHeight="1">
      <c r="B29" s="72" t="s">
        <v>31</v>
      </c>
      <c r="C29" s="20">
        <v>1</v>
      </c>
      <c r="D29" s="23" t="s">
        <v>32</v>
      </c>
      <c r="E29" s="43">
        <f>+SUM(D57:F57)+(G57*2)</f>
        <v>31800</v>
      </c>
      <c r="F29" s="41">
        <f>+L57+M57+N57+(O57*2)</f>
        <v>0</v>
      </c>
      <c r="G29" s="41">
        <f t="shared" ref="G29" si="6">+ROUND((F29*C29),0)</f>
        <v>0</v>
      </c>
      <c r="H29" s="33"/>
      <c r="I29" s="25"/>
      <c r="J29" s="33"/>
      <c r="K29" s="33"/>
      <c r="L29" s="33"/>
      <c r="M29" s="33"/>
      <c r="N29" s="25"/>
      <c r="O29" s="25"/>
      <c r="P29" s="25"/>
      <c r="Q29" s="25"/>
      <c r="R29" s="25"/>
      <c r="S29" s="25"/>
      <c r="T29" s="25"/>
      <c r="U29" s="25"/>
    </row>
    <row r="30" spans="2:21" s="8" customFormat="1" ht="39.75" customHeight="1">
      <c r="B30" s="72" t="s">
        <v>33</v>
      </c>
      <c r="C30" s="20">
        <v>1</v>
      </c>
      <c r="D30" s="23" t="s">
        <v>32</v>
      </c>
      <c r="E30" s="43">
        <f t="shared" ref="E30:E39" si="7">+SUM(D58:F58)+(G58*2)</f>
        <v>31720</v>
      </c>
      <c r="F30" s="41">
        <f t="shared" ref="F30:F39" si="8">+L58+M58+N58+(O58*2)</f>
        <v>0</v>
      </c>
      <c r="G30" s="41">
        <f t="shared" ref="G30:G39" si="9">+ROUND((F30*C30),0)</f>
        <v>0</v>
      </c>
      <c r="H30" s="77"/>
      <c r="I30" s="76"/>
      <c r="J30" s="33"/>
      <c r="K30" s="33"/>
      <c r="L30" s="33"/>
      <c r="M30" s="33"/>
      <c r="N30" s="25"/>
      <c r="O30" s="25"/>
      <c r="P30" s="25"/>
      <c r="Q30" s="25"/>
      <c r="R30" s="25"/>
      <c r="S30" s="25"/>
      <c r="T30" s="25"/>
      <c r="U30" s="25"/>
    </row>
    <row r="31" spans="2:21" s="8" customFormat="1" ht="39.75" customHeight="1">
      <c r="B31" s="72" t="s">
        <v>34</v>
      </c>
      <c r="C31" s="20">
        <v>1</v>
      </c>
      <c r="D31" s="23" t="s">
        <v>32</v>
      </c>
      <c r="E31" s="43">
        <f t="shared" si="7"/>
        <v>31720</v>
      </c>
      <c r="F31" s="41">
        <f t="shared" si="8"/>
        <v>0</v>
      </c>
      <c r="G31" s="41">
        <f t="shared" si="9"/>
        <v>0</v>
      </c>
      <c r="H31" s="77"/>
      <c r="I31" s="76"/>
      <c r="J31" s="33"/>
      <c r="K31" s="33"/>
      <c r="L31" s="33"/>
      <c r="M31" s="33"/>
      <c r="N31" s="25"/>
      <c r="O31" s="25"/>
      <c r="P31" s="25"/>
      <c r="Q31" s="25"/>
      <c r="R31" s="25"/>
      <c r="S31" s="25"/>
      <c r="T31" s="25"/>
      <c r="U31" s="25"/>
    </row>
    <row r="32" spans="2:21" s="8" customFormat="1" ht="39.75" customHeight="1">
      <c r="B32" s="72" t="s">
        <v>35</v>
      </c>
      <c r="C32" s="20">
        <v>1</v>
      </c>
      <c r="D32" s="23" t="s">
        <v>32</v>
      </c>
      <c r="E32" s="43">
        <f t="shared" si="7"/>
        <v>36380</v>
      </c>
      <c r="F32" s="41">
        <f t="shared" si="8"/>
        <v>0</v>
      </c>
      <c r="G32" s="41">
        <f t="shared" si="9"/>
        <v>0</v>
      </c>
      <c r="H32" s="77"/>
      <c r="I32" s="76"/>
      <c r="J32" s="33"/>
      <c r="K32" s="33"/>
      <c r="L32" s="33"/>
      <c r="M32" s="33"/>
      <c r="N32" s="25"/>
      <c r="O32" s="25"/>
      <c r="P32" s="25"/>
      <c r="Q32" s="25"/>
      <c r="R32" s="25"/>
      <c r="S32" s="25"/>
      <c r="T32" s="25"/>
      <c r="U32" s="25"/>
    </row>
    <row r="33" spans="1:24" s="8" customFormat="1" ht="39.75" customHeight="1">
      <c r="A33" s="25"/>
      <c r="B33" s="72" t="s">
        <v>36</v>
      </c>
      <c r="C33" s="20">
        <v>1</v>
      </c>
      <c r="D33" s="23" t="s">
        <v>32</v>
      </c>
      <c r="E33" s="43">
        <f t="shared" si="7"/>
        <v>36380</v>
      </c>
      <c r="F33" s="41">
        <f t="shared" si="8"/>
        <v>0</v>
      </c>
      <c r="G33" s="41">
        <f t="shared" si="9"/>
        <v>0</v>
      </c>
      <c r="H33" s="77"/>
      <c r="I33" s="76"/>
      <c r="J33" s="33"/>
      <c r="K33" s="33"/>
      <c r="L33" s="33"/>
      <c r="M33" s="33"/>
      <c r="N33" s="25"/>
      <c r="O33" s="25"/>
      <c r="P33" s="25"/>
      <c r="Q33" s="25"/>
      <c r="R33" s="25"/>
      <c r="S33" s="25"/>
      <c r="T33" s="25"/>
      <c r="U33" s="25"/>
      <c r="V33" s="25"/>
      <c r="W33" s="25"/>
      <c r="X33" s="25"/>
    </row>
    <row r="34" spans="1:24" s="8" customFormat="1" ht="39.75" customHeight="1">
      <c r="A34" s="25"/>
      <c r="B34" s="72" t="s">
        <v>37</v>
      </c>
      <c r="C34" s="20">
        <v>1</v>
      </c>
      <c r="D34" s="23" t="s">
        <v>32</v>
      </c>
      <c r="E34" s="43">
        <f t="shared" si="7"/>
        <v>37560</v>
      </c>
      <c r="F34" s="41">
        <f t="shared" si="8"/>
        <v>0</v>
      </c>
      <c r="G34" s="41">
        <f t="shared" si="9"/>
        <v>0</v>
      </c>
      <c r="H34" s="77"/>
      <c r="I34" s="76"/>
      <c r="J34" s="33"/>
      <c r="K34" s="33"/>
      <c r="L34" s="33"/>
      <c r="M34" s="33"/>
      <c r="N34" s="25"/>
      <c r="O34" s="25"/>
      <c r="P34" s="78">
        <v>0.71836119974473511</v>
      </c>
      <c r="Q34" s="25"/>
      <c r="R34" s="25"/>
      <c r="S34" s="25"/>
      <c r="T34" s="25"/>
      <c r="U34" s="25"/>
      <c r="V34" s="25"/>
      <c r="W34" s="25"/>
      <c r="X34" s="25"/>
    </row>
    <row r="35" spans="1:24" s="8" customFormat="1" ht="39.75" customHeight="1">
      <c r="A35" s="25"/>
      <c r="B35" s="72" t="s">
        <v>38</v>
      </c>
      <c r="C35" s="20">
        <v>1</v>
      </c>
      <c r="D35" s="23" t="s">
        <v>32</v>
      </c>
      <c r="E35" s="43">
        <f t="shared" si="7"/>
        <v>39980</v>
      </c>
      <c r="F35" s="41">
        <f t="shared" si="8"/>
        <v>0</v>
      </c>
      <c r="G35" s="41">
        <f t="shared" si="9"/>
        <v>0</v>
      </c>
      <c r="H35" s="77"/>
      <c r="I35" s="76"/>
      <c r="J35" s="33"/>
      <c r="K35" s="33"/>
      <c r="L35" s="33"/>
      <c r="M35" s="33"/>
      <c r="N35" s="25"/>
      <c r="O35" s="25"/>
      <c r="P35" s="78">
        <v>4.0087721366755504</v>
      </c>
      <c r="Q35" s="25"/>
      <c r="R35" s="25"/>
      <c r="S35" s="25"/>
      <c r="T35" s="25"/>
      <c r="U35" s="25"/>
      <c r="V35" s="25"/>
      <c r="W35" s="25"/>
      <c r="X35" s="25"/>
    </row>
    <row r="36" spans="1:24" s="8" customFormat="1" ht="39.75" customHeight="1">
      <c r="A36" s="25"/>
      <c r="B36" s="72" t="s">
        <v>39</v>
      </c>
      <c r="C36" s="20">
        <v>1</v>
      </c>
      <c r="D36" s="23" t="s">
        <v>32</v>
      </c>
      <c r="E36" s="43">
        <f t="shared" si="7"/>
        <v>43140</v>
      </c>
      <c r="F36" s="41">
        <f t="shared" si="8"/>
        <v>0</v>
      </c>
      <c r="G36" s="41">
        <f t="shared" si="9"/>
        <v>0</v>
      </c>
      <c r="H36" s="77"/>
      <c r="I36" s="76"/>
      <c r="J36" s="33"/>
      <c r="K36" s="33"/>
      <c r="L36" s="33"/>
      <c r="M36" s="33"/>
      <c r="N36" s="25"/>
      <c r="O36" s="25"/>
      <c r="P36" s="25"/>
      <c r="Q36" s="25"/>
      <c r="R36" s="25"/>
      <c r="S36" s="25"/>
      <c r="T36" s="25"/>
      <c r="U36" s="25"/>
      <c r="V36" s="25"/>
      <c r="W36" s="25"/>
      <c r="X36" s="25"/>
    </row>
    <row r="37" spans="1:24" s="8" customFormat="1" ht="39.75" customHeight="1">
      <c r="A37" s="25"/>
      <c r="B37" s="72" t="s">
        <v>40</v>
      </c>
      <c r="C37" s="20">
        <v>1</v>
      </c>
      <c r="D37" s="23" t="s">
        <v>32</v>
      </c>
      <c r="E37" s="43">
        <f t="shared" si="7"/>
        <v>43140</v>
      </c>
      <c r="F37" s="41">
        <f t="shared" si="8"/>
        <v>0</v>
      </c>
      <c r="G37" s="41">
        <f t="shared" si="9"/>
        <v>0</v>
      </c>
      <c r="H37" s="77"/>
      <c r="I37" s="76"/>
      <c r="J37" s="33"/>
      <c r="K37" s="33"/>
      <c r="L37" s="33"/>
      <c r="M37" s="33"/>
      <c r="N37" s="25"/>
      <c r="O37" s="25"/>
      <c r="P37" s="25"/>
      <c r="Q37" s="25"/>
      <c r="R37" s="25"/>
      <c r="S37" s="25"/>
      <c r="T37" s="25"/>
      <c r="U37" s="25"/>
      <c r="V37" s="25"/>
      <c r="W37" s="25"/>
      <c r="X37" s="25"/>
    </row>
    <row r="38" spans="1:24" s="8" customFormat="1" ht="39.75" customHeight="1">
      <c r="A38" s="25"/>
      <c r="B38" s="72" t="s">
        <v>41</v>
      </c>
      <c r="C38" s="20">
        <v>1</v>
      </c>
      <c r="D38" s="23" t="s">
        <v>32</v>
      </c>
      <c r="E38" s="43">
        <f t="shared" si="7"/>
        <v>43360</v>
      </c>
      <c r="F38" s="41">
        <f t="shared" si="8"/>
        <v>0</v>
      </c>
      <c r="G38" s="41">
        <f t="shared" si="9"/>
        <v>0</v>
      </c>
      <c r="H38" s="77"/>
      <c r="I38" s="76"/>
      <c r="J38" s="33"/>
      <c r="K38" s="33"/>
      <c r="L38" s="33"/>
      <c r="M38" s="33"/>
      <c r="N38" s="25"/>
      <c r="O38" s="25"/>
      <c r="P38" s="25"/>
      <c r="Q38" s="25"/>
      <c r="R38" s="25"/>
      <c r="S38" s="25"/>
      <c r="T38" s="25"/>
      <c r="U38" s="25"/>
      <c r="V38" s="25"/>
      <c r="W38" s="25"/>
      <c r="X38" s="25"/>
    </row>
    <row r="39" spans="1:24" s="8" customFormat="1" ht="39.75" customHeight="1">
      <c r="A39" s="25"/>
      <c r="B39" s="72" t="s">
        <v>42</v>
      </c>
      <c r="C39" s="20">
        <v>1</v>
      </c>
      <c r="D39" s="23" t="s">
        <v>32</v>
      </c>
      <c r="E39" s="43">
        <f t="shared" si="7"/>
        <v>43360</v>
      </c>
      <c r="F39" s="41">
        <f t="shared" si="8"/>
        <v>0</v>
      </c>
      <c r="G39" s="41">
        <f t="shared" si="9"/>
        <v>0</v>
      </c>
      <c r="H39" s="77"/>
      <c r="I39" s="76"/>
      <c r="J39" s="33"/>
      <c r="K39" s="33"/>
      <c r="L39" s="33"/>
      <c r="M39" s="33"/>
      <c r="N39" s="25"/>
      <c r="O39" s="25"/>
      <c r="P39" s="25"/>
      <c r="Q39" s="25"/>
      <c r="R39" s="25"/>
      <c r="S39" s="25"/>
      <c r="T39" s="25"/>
      <c r="U39" s="25"/>
      <c r="V39" s="25"/>
      <c r="W39" s="25"/>
      <c r="X39" s="25"/>
    </row>
    <row r="40" spans="1:24" s="8" customFormat="1" ht="39.75" customHeight="1">
      <c r="A40" s="25"/>
      <c r="B40" s="18" t="s">
        <v>43</v>
      </c>
      <c r="C40" s="22">
        <v>900</v>
      </c>
      <c r="D40" s="24"/>
      <c r="E40" s="45"/>
      <c r="F40" s="41">
        <f>ROUND(((F30*($C$40*3%))+(F31*($C$40*9%))+(F32*($C$40*21%))+(F33*($C$40*10%))+(F34*($C$40*15%))+(F35*($C$40*4%))+(F36*($C$40*24%))+(F38*($C$40*15%)))*P34,0)</f>
        <v>0</v>
      </c>
      <c r="G40" s="41">
        <f>+F40</f>
        <v>0</v>
      </c>
      <c r="H40" s="77"/>
      <c r="I40" s="78"/>
      <c r="J40" s="79"/>
      <c r="K40" s="33"/>
      <c r="L40" s="33"/>
      <c r="M40" s="33"/>
      <c r="N40" s="25"/>
      <c r="O40" s="25"/>
      <c r="P40" s="25"/>
      <c r="Q40" s="25"/>
      <c r="R40" s="25"/>
      <c r="S40" s="25"/>
      <c r="T40" s="25"/>
      <c r="U40" s="25"/>
      <c r="V40" s="25"/>
      <c r="W40" s="25"/>
      <c r="X40" s="25"/>
    </row>
    <row r="41" spans="1:24" s="8" customFormat="1" ht="39.75" customHeight="1">
      <c r="A41" s="25"/>
      <c r="B41" s="18" t="s">
        <v>44</v>
      </c>
      <c r="C41" s="39" t="s">
        <v>12</v>
      </c>
      <c r="D41" s="41" t="s">
        <v>13</v>
      </c>
      <c r="E41" s="41" t="s">
        <v>14</v>
      </c>
      <c r="F41" s="58" t="s">
        <v>15</v>
      </c>
      <c r="G41" s="58" t="s">
        <v>16</v>
      </c>
      <c r="H41" s="81"/>
      <c r="I41" s="33"/>
      <c r="J41" s="82"/>
      <c r="K41" s="33"/>
      <c r="L41" s="33"/>
      <c r="M41" s="33"/>
      <c r="N41" s="61"/>
      <c r="O41" s="25"/>
      <c r="P41" s="25"/>
      <c r="Q41" s="25"/>
      <c r="R41" s="25"/>
      <c r="S41" s="25"/>
      <c r="T41" s="25"/>
      <c r="U41" s="25"/>
      <c r="V41" s="25"/>
      <c r="W41" s="25"/>
      <c r="X41" s="25"/>
    </row>
    <row r="42" spans="1:24" s="8" customFormat="1" ht="39.75" customHeight="1">
      <c r="A42" s="25"/>
      <c r="B42" s="5" t="s">
        <v>45</v>
      </c>
      <c r="C42" s="20">
        <v>1</v>
      </c>
      <c r="D42" s="44">
        <v>2167350</v>
      </c>
      <c r="E42" s="90"/>
      <c r="F42" s="41">
        <f>ROUND(E42,0)</f>
        <v>0</v>
      </c>
      <c r="G42" s="41">
        <f>F42</f>
        <v>0</v>
      </c>
      <c r="H42" s="80"/>
      <c r="I42" s="33"/>
      <c r="J42" s="25"/>
      <c r="K42" s="33"/>
      <c r="L42" s="33"/>
      <c r="M42" s="25"/>
      <c r="N42" s="61"/>
      <c r="O42" s="25"/>
      <c r="P42" s="25"/>
      <c r="Q42" s="25"/>
      <c r="R42" s="25"/>
      <c r="S42" s="25"/>
      <c r="T42" s="25"/>
      <c r="U42" s="25"/>
      <c r="V42" s="25"/>
      <c r="W42" s="25"/>
      <c r="X42" s="25"/>
    </row>
    <row r="43" spans="1:24" s="8" customFormat="1" ht="39.75" customHeight="1">
      <c r="A43" s="25"/>
      <c r="B43" s="18" t="s">
        <v>46</v>
      </c>
      <c r="C43" s="39" t="s">
        <v>12</v>
      </c>
      <c r="D43" s="39" t="s">
        <v>47</v>
      </c>
      <c r="E43" s="98" t="s">
        <v>48</v>
      </c>
      <c r="F43" s="99"/>
      <c r="G43" s="58" t="s">
        <v>16</v>
      </c>
      <c r="H43" s="33"/>
      <c r="I43" s="33"/>
      <c r="J43" s="33"/>
      <c r="K43" s="33"/>
      <c r="L43" s="33"/>
      <c r="M43" s="25"/>
      <c r="N43" s="61"/>
      <c r="O43" s="25"/>
      <c r="P43" s="25"/>
      <c r="Q43" s="25"/>
      <c r="R43" s="25"/>
      <c r="S43" s="25"/>
      <c r="T43" s="25"/>
      <c r="U43" s="25"/>
      <c r="V43" s="25"/>
      <c r="W43" s="25"/>
      <c r="X43" s="25"/>
    </row>
    <row r="44" spans="1:24" s="8" customFormat="1" ht="39.75" customHeight="1">
      <c r="A44" s="25"/>
      <c r="B44" s="5" t="s">
        <v>49</v>
      </c>
      <c r="C44" s="20">
        <v>1</v>
      </c>
      <c r="D44" s="40">
        <v>62800</v>
      </c>
      <c r="E44" s="118">
        <f>+'1. KITS DE ASEO E HIGIENE'!G9</f>
        <v>0</v>
      </c>
      <c r="F44" s="118"/>
      <c r="G44" s="41">
        <f>E44</f>
        <v>0</v>
      </c>
      <c r="H44" s="33"/>
      <c r="I44" s="33"/>
      <c r="J44" s="33"/>
      <c r="K44" s="33"/>
      <c r="L44" s="33"/>
      <c r="M44" s="25"/>
      <c r="N44" s="61"/>
      <c r="O44" s="25"/>
      <c r="P44" s="25"/>
      <c r="Q44" s="25"/>
      <c r="R44" s="25"/>
      <c r="S44" s="25"/>
      <c r="T44" s="25"/>
      <c r="U44" s="25"/>
      <c r="V44" s="25"/>
      <c r="W44" s="25"/>
      <c r="X44" s="25"/>
    </row>
    <row r="45" spans="1:24" s="8" customFormat="1" ht="39.75" customHeight="1">
      <c r="A45" s="25"/>
      <c r="B45" s="5" t="s">
        <v>50</v>
      </c>
      <c r="C45" s="20">
        <v>1</v>
      </c>
      <c r="D45" s="40">
        <v>70260</v>
      </c>
      <c r="E45" s="118">
        <f>+'1. KITS DE ASEO E HIGIENE'!G16</f>
        <v>0</v>
      </c>
      <c r="F45" s="118"/>
      <c r="G45" s="41">
        <f t="shared" ref="G45:G47" si="10">E45</f>
        <v>0</v>
      </c>
      <c r="H45" s="25"/>
      <c r="I45" s="25"/>
      <c r="J45" s="25"/>
      <c r="K45" s="25"/>
      <c r="L45" s="25"/>
      <c r="M45" s="25"/>
      <c r="N45" s="61"/>
      <c r="O45" s="25"/>
      <c r="P45" s="25"/>
      <c r="Q45" s="25"/>
      <c r="R45" s="25"/>
      <c r="S45" s="25"/>
      <c r="T45" s="25"/>
      <c r="U45" s="25"/>
      <c r="V45" s="25"/>
      <c r="W45" s="25"/>
      <c r="X45" s="25"/>
    </row>
    <row r="46" spans="1:24" s="8" customFormat="1" ht="39.75" customHeight="1">
      <c r="A46" s="25"/>
      <c r="B46" s="5" t="s">
        <v>51</v>
      </c>
      <c r="C46" s="20">
        <v>1</v>
      </c>
      <c r="D46" s="40">
        <v>108140</v>
      </c>
      <c r="E46" s="118">
        <f>+'1. KITS DE ASEO E HIGIENE'!G25</f>
        <v>0</v>
      </c>
      <c r="F46" s="118"/>
      <c r="G46" s="41">
        <f t="shared" si="10"/>
        <v>0</v>
      </c>
      <c r="H46" s="25"/>
      <c r="I46" s="25"/>
      <c r="J46" s="25"/>
      <c r="K46" s="25"/>
      <c r="L46" s="25"/>
      <c r="M46" s="25"/>
      <c r="N46" s="61"/>
      <c r="O46" s="25"/>
      <c r="P46" s="25"/>
      <c r="Q46" s="25"/>
      <c r="R46" s="25"/>
      <c r="S46" s="25"/>
      <c r="T46" s="25"/>
      <c r="U46" s="25"/>
      <c r="V46" s="25"/>
      <c r="W46" s="25"/>
      <c r="X46" s="25"/>
    </row>
    <row r="47" spans="1:24" s="8" customFormat="1" ht="39.75" customHeight="1">
      <c r="A47" s="25"/>
      <c r="B47" s="5" t="s">
        <v>52</v>
      </c>
      <c r="C47" s="20">
        <v>1</v>
      </c>
      <c r="D47" s="40">
        <v>84940</v>
      </c>
      <c r="E47" s="118">
        <f>+'1. KITS DE ASEO E HIGIENE'!G35</f>
        <v>0</v>
      </c>
      <c r="F47" s="118"/>
      <c r="G47" s="41">
        <f t="shared" si="10"/>
        <v>0</v>
      </c>
      <c r="H47" s="25"/>
      <c r="I47" s="25"/>
      <c r="J47" s="25"/>
      <c r="K47" s="25"/>
      <c r="L47" s="25"/>
      <c r="M47" s="25"/>
      <c r="N47" s="61"/>
      <c r="O47" s="25"/>
      <c r="P47" s="25"/>
      <c r="Q47" s="25"/>
      <c r="R47" s="25"/>
      <c r="S47" s="25"/>
      <c r="T47" s="25"/>
      <c r="U47" s="25"/>
      <c r="V47" s="25"/>
      <c r="W47" s="25"/>
      <c r="X47" s="25"/>
    </row>
    <row r="48" spans="1:24" s="8" customFormat="1" ht="39.75" customHeight="1">
      <c r="A48" s="25"/>
      <c r="B48" s="18" t="s">
        <v>53</v>
      </c>
      <c r="C48" s="114" t="s">
        <v>54</v>
      </c>
      <c r="D48" s="115"/>
      <c r="E48" s="115"/>
      <c r="F48" s="116"/>
      <c r="G48" s="42">
        <f>ROUNDUP(((G44*(30*5%))+(G45*(30*30%))+(G46*(30*55%))+(G47*(30*10%))),-1)</f>
        <v>0</v>
      </c>
      <c r="H48" s="25"/>
      <c r="I48" s="25"/>
      <c r="J48" s="25"/>
      <c r="K48" s="25"/>
      <c r="L48" s="25"/>
      <c r="M48" s="25"/>
      <c r="N48" s="61"/>
      <c r="O48" s="25"/>
      <c r="P48" s="25"/>
      <c r="Q48" s="25"/>
      <c r="R48" s="25"/>
      <c r="S48" s="25"/>
      <c r="T48" s="25"/>
      <c r="U48" s="25"/>
      <c r="V48" s="25"/>
      <c r="W48" s="25"/>
      <c r="X48" s="25"/>
    </row>
    <row r="49" spans="1:24" s="8" customFormat="1" ht="39.75" customHeight="1">
      <c r="A49" s="25"/>
      <c r="B49" s="18" t="s">
        <v>55</v>
      </c>
      <c r="C49" s="114" t="s">
        <v>56</v>
      </c>
      <c r="D49" s="115"/>
      <c r="E49" s="115"/>
      <c r="F49" s="116"/>
      <c r="G49" s="42">
        <f>ROUNDUP('2. HIGIENTE Y ASEO A DEMANDA'!H31*37%,-1)</f>
        <v>0</v>
      </c>
      <c r="H49" s="25"/>
      <c r="I49" s="25"/>
      <c r="J49" s="25"/>
      <c r="K49" s="25"/>
      <c r="L49" s="25"/>
      <c r="M49" s="25"/>
      <c r="N49" s="61"/>
      <c r="O49" s="25"/>
      <c r="P49" s="25"/>
      <c r="Q49" s="25"/>
      <c r="R49" s="25"/>
      <c r="S49" s="25"/>
      <c r="T49" s="25"/>
      <c r="U49" s="25"/>
      <c r="V49" s="25"/>
      <c r="W49" s="25"/>
      <c r="X49" s="25"/>
    </row>
    <row r="50" spans="1:24" s="8" customFormat="1" ht="39.75" customHeight="1">
      <c r="A50" s="25"/>
      <c r="B50" s="18" t="s">
        <v>57</v>
      </c>
      <c r="C50" s="117" t="s">
        <v>58</v>
      </c>
      <c r="D50" s="115"/>
      <c r="E50" s="115"/>
      <c r="F50" s="116"/>
      <c r="G50" s="42">
        <f>ROUNDUP('3. VESTUARIO A DEMANDA'!H22*P35,-1)</f>
        <v>0</v>
      </c>
      <c r="H50" s="64"/>
      <c r="I50" s="64"/>
      <c r="J50" s="64"/>
      <c r="K50" s="64"/>
      <c r="L50" s="64"/>
      <c r="M50" s="57"/>
      <c r="N50" s="25"/>
      <c r="O50" s="25"/>
      <c r="P50" s="25"/>
      <c r="Q50" s="25"/>
      <c r="R50" s="25"/>
      <c r="S50" s="25"/>
      <c r="T50" s="25"/>
      <c r="U50" s="25"/>
      <c r="V50" s="25"/>
      <c r="W50" s="25"/>
      <c r="X50" s="25"/>
    </row>
    <row r="51" spans="1:24" s="8" customFormat="1" ht="39.75" customHeight="1">
      <c r="A51" s="25"/>
      <c r="B51" s="103" t="s">
        <v>59</v>
      </c>
      <c r="C51" s="104"/>
      <c r="D51" s="104"/>
      <c r="E51" s="104"/>
      <c r="F51" s="105"/>
      <c r="G51" s="59">
        <f>+G19+G21+G27+G40+G42+G48+G49+G50</f>
        <v>0</v>
      </c>
      <c r="H51" s="64"/>
      <c r="I51" s="64"/>
      <c r="J51" s="64"/>
      <c r="K51" s="64"/>
      <c r="L51" s="64"/>
      <c r="M51" s="57"/>
      <c r="N51" s="25"/>
      <c r="O51" s="25"/>
      <c r="P51" s="25"/>
      <c r="Q51" s="25"/>
      <c r="R51" s="25"/>
      <c r="S51" s="25"/>
      <c r="T51" s="25"/>
      <c r="U51" s="25"/>
      <c r="V51" s="25"/>
      <c r="W51" s="25"/>
      <c r="X51" s="25"/>
    </row>
    <row r="52" spans="1:24" s="8" customFormat="1" ht="39.75" customHeight="1">
      <c r="A52" s="25"/>
      <c r="B52" s="25"/>
      <c r="C52" s="26"/>
      <c r="D52" s="26"/>
      <c r="E52" s="26"/>
      <c r="F52" s="27"/>
      <c r="G52" s="27"/>
      <c r="H52" s="64"/>
      <c r="I52" s="64"/>
      <c r="J52" s="64"/>
      <c r="K52" s="64"/>
      <c r="L52" s="64"/>
      <c r="M52" s="57"/>
      <c r="N52" s="25"/>
      <c r="O52" s="25"/>
      <c r="P52" s="25"/>
      <c r="Q52" s="25"/>
      <c r="R52" s="25"/>
      <c r="S52" s="25"/>
      <c r="T52" s="25"/>
      <c r="U52" s="25"/>
      <c r="V52" s="25"/>
      <c r="W52" s="25"/>
      <c r="X52" s="25"/>
    </row>
    <row r="53" spans="1:24" s="8" customFormat="1" ht="39.75" customHeight="1">
      <c r="A53" s="25"/>
      <c r="B53" s="25"/>
      <c r="C53" s="26"/>
      <c r="D53" s="26"/>
      <c r="E53" s="26"/>
      <c r="F53" s="27"/>
      <c r="G53" s="27"/>
      <c r="H53" s="64"/>
      <c r="I53" s="64"/>
      <c r="J53" s="64"/>
      <c r="K53" s="64"/>
      <c r="L53" s="64"/>
      <c r="M53" s="57"/>
      <c r="N53" s="25"/>
      <c r="O53" s="25"/>
      <c r="P53" s="25"/>
      <c r="Q53" s="25"/>
      <c r="R53" s="25"/>
      <c r="S53" s="25"/>
      <c r="T53" s="25"/>
      <c r="U53" s="25"/>
      <c r="V53" s="25"/>
      <c r="W53" s="25"/>
      <c r="X53" s="25"/>
    </row>
    <row r="54" spans="1:24" s="8" customFormat="1" ht="39.75" customHeight="1">
      <c r="A54" s="25"/>
      <c r="B54" s="25"/>
      <c r="C54" s="26"/>
      <c r="D54" s="26"/>
      <c r="E54" s="26"/>
      <c r="F54" s="27"/>
      <c r="G54" s="27"/>
      <c r="H54" s="64"/>
      <c r="I54" s="64"/>
      <c r="J54" s="64"/>
      <c r="K54" s="64"/>
      <c r="L54" s="64"/>
      <c r="M54" s="57"/>
      <c r="N54" s="25"/>
      <c r="O54" s="25"/>
      <c r="P54" s="25"/>
      <c r="Q54" s="25"/>
      <c r="R54" s="25"/>
      <c r="S54" s="25"/>
      <c r="T54" s="25"/>
      <c r="U54" s="25"/>
      <c r="V54" s="25"/>
      <c r="W54" s="25"/>
      <c r="X54" s="25"/>
    </row>
    <row r="55" spans="1:24" s="8" customFormat="1" ht="39" customHeight="1">
      <c r="A55" s="25"/>
      <c r="B55" s="107" t="s">
        <v>60</v>
      </c>
      <c r="C55" s="107"/>
      <c r="D55" s="107"/>
      <c r="E55" s="107"/>
      <c r="F55" s="107"/>
      <c r="G55" s="107"/>
      <c r="H55" s="107"/>
      <c r="I55" s="25"/>
      <c r="J55" s="25"/>
      <c r="K55" s="25"/>
      <c r="L55" s="25"/>
      <c r="M55" s="55"/>
      <c r="N55" s="25"/>
      <c r="O55" s="25"/>
      <c r="P55" s="25"/>
      <c r="Q55" s="25"/>
      <c r="R55" s="25"/>
      <c r="S55" s="25"/>
      <c r="T55" s="25"/>
      <c r="U55" s="25"/>
      <c r="V55" s="25"/>
      <c r="W55" s="25"/>
      <c r="X55" s="25"/>
    </row>
    <row r="56" spans="1:24" ht="63" customHeight="1">
      <c r="A56" s="19"/>
      <c r="B56" s="18" t="s">
        <v>61</v>
      </c>
      <c r="C56" s="39" t="s">
        <v>12</v>
      </c>
      <c r="D56" s="39" t="s">
        <v>62</v>
      </c>
      <c r="E56" s="39" t="s">
        <v>63</v>
      </c>
      <c r="F56" s="39" t="s">
        <v>64</v>
      </c>
      <c r="G56" s="39" t="s">
        <v>65</v>
      </c>
      <c r="H56" s="39" t="s">
        <v>66</v>
      </c>
      <c r="I56" s="39" t="s">
        <v>67</v>
      </c>
      <c r="J56" s="39" t="s">
        <v>68</v>
      </c>
      <c r="K56" s="39" t="s">
        <v>69</v>
      </c>
      <c r="L56" s="39" t="s">
        <v>70</v>
      </c>
      <c r="M56" s="39" t="s">
        <v>71</v>
      </c>
      <c r="N56" s="39" t="s">
        <v>72</v>
      </c>
      <c r="O56" s="39" t="s">
        <v>73</v>
      </c>
      <c r="P56" s="25"/>
      <c r="Q56" s="60"/>
      <c r="R56" s="56"/>
      <c r="S56" s="56"/>
      <c r="T56" s="56"/>
      <c r="U56" s="56"/>
      <c r="V56" s="56"/>
      <c r="W56" s="56"/>
      <c r="X56" s="56"/>
    </row>
    <row r="57" spans="1:24" ht="24.75" customHeight="1">
      <c r="A57" s="19"/>
      <c r="B57" s="5" t="s">
        <v>31</v>
      </c>
      <c r="C57" s="20">
        <v>1</v>
      </c>
      <c r="D57" s="47">
        <v>6000</v>
      </c>
      <c r="E57" s="47">
        <v>8900</v>
      </c>
      <c r="F57" s="47">
        <v>8900</v>
      </c>
      <c r="G57" s="47">
        <v>4000</v>
      </c>
      <c r="H57" s="90"/>
      <c r="I57" s="90"/>
      <c r="J57" s="90"/>
      <c r="K57" s="90"/>
      <c r="L57" s="41">
        <f t="shared" ref="L57" si="11">ROUND(H57,0)</f>
        <v>0</v>
      </c>
      <c r="M57" s="41">
        <f t="shared" ref="M57" si="12">ROUND(I57,0)</f>
        <v>0</v>
      </c>
      <c r="N57" s="41">
        <f t="shared" ref="N57" si="13">ROUND(J57,0)</f>
        <v>0</v>
      </c>
      <c r="O57" s="41">
        <f t="shared" ref="O57" si="14">ROUND(K57,0)</f>
        <v>0</v>
      </c>
      <c r="P57" s="56"/>
      <c r="Q57" s="62"/>
      <c r="R57" s="19"/>
      <c r="S57" s="19"/>
      <c r="T57" s="19"/>
      <c r="U57" s="19"/>
      <c r="V57" s="19"/>
      <c r="W57" s="19"/>
      <c r="X57" s="19"/>
    </row>
    <row r="58" spans="1:24" ht="24.75" customHeight="1">
      <c r="A58" s="19"/>
      <c r="B58" s="5" t="s">
        <v>33</v>
      </c>
      <c r="C58" s="20">
        <v>1</v>
      </c>
      <c r="D58" s="47">
        <v>5900</v>
      </c>
      <c r="E58" s="47">
        <v>8840</v>
      </c>
      <c r="F58" s="47">
        <v>8660</v>
      </c>
      <c r="G58" s="47">
        <v>4160</v>
      </c>
      <c r="H58" s="90"/>
      <c r="I58" s="90"/>
      <c r="J58" s="90"/>
      <c r="K58" s="90"/>
      <c r="L58" s="41">
        <f t="shared" ref="L58:L67" si="15">ROUND(H58,0)</f>
        <v>0</v>
      </c>
      <c r="M58" s="41">
        <f t="shared" ref="M58:M67" si="16">ROUND(I58,0)</f>
        <v>0</v>
      </c>
      <c r="N58" s="41">
        <f t="shared" ref="N58:N67" si="17">ROUND(J58,0)</f>
        <v>0</v>
      </c>
      <c r="O58" s="41">
        <f t="shared" ref="O58:O67" si="18">ROUND(K58,0)</f>
        <v>0</v>
      </c>
      <c r="P58" s="56"/>
      <c r="Q58" s="62"/>
      <c r="R58" s="19"/>
      <c r="S58" s="19"/>
      <c r="T58" s="19"/>
      <c r="U58" s="19"/>
      <c r="V58" s="19"/>
      <c r="W58" s="19"/>
      <c r="X58" s="19"/>
    </row>
    <row r="59" spans="1:24" ht="24.75" customHeight="1">
      <c r="A59" s="19"/>
      <c r="B59" s="5" t="s">
        <v>34</v>
      </c>
      <c r="C59" s="20">
        <v>1</v>
      </c>
      <c r="D59" s="47">
        <v>5900</v>
      </c>
      <c r="E59" s="47">
        <v>8840</v>
      </c>
      <c r="F59" s="47">
        <v>8660</v>
      </c>
      <c r="G59" s="47">
        <v>4160</v>
      </c>
      <c r="H59" s="90"/>
      <c r="I59" s="90"/>
      <c r="J59" s="90"/>
      <c r="K59" s="90"/>
      <c r="L59" s="41">
        <f t="shared" si="15"/>
        <v>0</v>
      </c>
      <c r="M59" s="41">
        <f t="shared" si="16"/>
        <v>0</v>
      </c>
      <c r="N59" s="41">
        <f t="shared" si="17"/>
        <v>0</v>
      </c>
      <c r="O59" s="41">
        <f t="shared" si="18"/>
        <v>0</v>
      </c>
      <c r="P59" s="19"/>
      <c r="Q59" s="19"/>
      <c r="R59" s="19"/>
      <c r="S59" s="19"/>
      <c r="T59" s="19"/>
      <c r="U59" s="19"/>
      <c r="V59" s="19"/>
      <c r="W59" s="19"/>
      <c r="X59" s="19"/>
    </row>
    <row r="60" spans="1:24" ht="24.75" customHeight="1">
      <c r="A60" s="19"/>
      <c r="B60" s="5" t="s">
        <v>35</v>
      </c>
      <c r="C60" s="20">
        <v>1</v>
      </c>
      <c r="D60" s="47">
        <v>6480</v>
      </c>
      <c r="E60" s="47">
        <v>9960</v>
      </c>
      <c r="F60" s="47">
        <v>9660</v>
      </c>
      <c r="G60" s="47">
        <v>5140</v>
      </c>
      <c r="H60" s="90"/>
      <c r="I60" s="90"/>
      <c r="J60" s="90"/>
      <c r="K60" s="90"/>
      <c r="L60" s="41">
        <f t="shared" si="15"/>
        <v>0</v>
      </c>
      <c r="M60" s="41">
        <f t="shared" si="16"/>
        <v>0</v>
      </c>
      <c r="N60" s="41">
        <f t="shared" si="17"/>
        <v>0</v>
      </c>
      <c r="O60" s="41">
        <f t="shared" si="18"/>
        <v>0</v>
      </c>
      <c r="P60" s="19"/>
      <c r="Q60" s="19"/>
      <c r="R60" s="19"/>
      <c r="S60" s="19"/>
      <c r="T60" s="19"/>
      <c r="U60" s="19"/>
      <c r="V60" s="19"/>
      <c r="W60" s="19"/>
      <c r="X60" s="19"/>
    </row>
    <row r="61" spans="1:24" ht="24.75" customHeight="1">
      <c r="A61" s="19"/>
      <c r="B61" s="5" t="s">
        <v>36</v>
      </c>
      <c r="C61" s="20">
        <v>1</v>
      </c>
      <c r="D61" s="47">
        <v>6480</v>
      </c>
      <c r="E61" s="47">
        <v>9960</v>
      </c>
      <c r="F61" s="47">
        <v>9660</v>
      </c>
      <c r="G61" s="47">
        <v>5140</v>
      </c>
      <c r="H61" s="90"/>
      <c r="I61" s="90"/>
      <c r="J61" s="90"/>
      <c r="K61" s="90"/>
      <c r="L61" s="41">
        <f t="shared" si="15"/>
        <v>0</v>
      </c>
      <c r="M61" s="41">
        <f t="shared" si="16"/>
        <v>0</v>
      </c>
      <c r="N61" s="41">
        <f t="shared" si="17"/>
        <v>0</v>
      </c>
      <c r="O61" s="41">
        <f t="shared" si="18"/>
        <v>0</v>
      </c>
      <c r="P61" s="19"/>
      <c r="Q61" s="19"/>
      <c r="R61" s="19"/>
      <c r="S61" s="19"/>
      <c r="T61" s="19"/>
      <c r="U61" s="19"/>
      <c r="V61" s="19"/>
      <c r="W61" s="19"/>
      <c r="X61" s="19"/>
    </row>
    <row r="62" spans="1:24" ht="24.75" customHeight="1">
      <c r="A62" s="19"/>
      <c r="B62" s="5" t="s">
        <v>37</v>
      </c>
      <c r="C62" s="20">
        <v>1</v>
      </c>
      <c r="D62" s="47">
        <v>6780</v>
      </c>
      <c r="E62" s="47">
        <v>10230</v>
      </c>
      <c r="F62" s="47">
        <v>9950</v>
      </c>
      <c r="G62" s="47">
        <v>5300</v>
      </c>
      <c r="H62" s="90"/>
      <c r="I62" s="90"/>
      <c r="J62" s="90"/>
      <c r="K62" s="90"/>
      <c r="L62" s="41">
        <f t="shared" si="15"/>
        <v>0</v>
      </c>
      <c r="M62" s="41">
        <f t="shared" si="16"/>
        <v>0</v>
      </c>
      <c r="N62" s="41">
        <f t="shared" si="17"/>
        <v>0</v>
      </c>
      <c r="O62" s="41">
        <f t="shared" si="18"/>
        <v>0</v>
      </c>
      <c r="P62" s="19"/>
      <c r="Q62" s="19"/>
      <c r="R62" s="19"/>
      <c r="S62" s="19"/>
      <c r="T62" s="19"/>
      <c r="U62" s="19"/>
      <c r="V62" s="19"/>
      <c r="W62" s="19"/>
      <c r="X62" s="19"/>
    </row>
    <row r="63" spans="1:24" ht="24.75" customHeight="1">
      <c r="A63" s="19"/>
      <c r="B63" s="5" t="s">
        <v>38</v>
      </c>
      <c r="C63" s="20">
        <v>1</v>
      </c>
      <c r="D63" s="47">
        <v>7280</v>
      </c>
      <c r="E63" s="47">
        <v>11200</v>
      </c>
      <c r="F63" s="47">
        <v>10900</v>
      </c>
      <c r="G63" s="47">
        <v>5300</v>
      </c>
      <c r="H63" s="90"/>
      <c r="I63" s="90"/>
      <c r="J63" s="90"/>
      <c r="K63" s="90"/>
      <c r="L63" s="41">
        <f t="shared" si="15"/>
        <v>0</v>
      </c>
      <c r="M63" s="41">
        <f t="shared" si="16"/>
        <v>0</v>
      </c>
      <c r="N63" s="41">
        <f t="shared" si="17"/>
        <v>0</v>
      </c>
      <c r="O63" s="41">
        <f t="shared" si="18"/>
        <v>0</v>
      </c>
      <c r="P63" s="19"/>
      <c r="Q63" s="19"/>
      <c r="R63" s="19"/>
      <c r="S63" s="19"/>
      <c r="T63" s="19"/>
      <c r="U63" s="19"/>
      <c r="V63" s="19"/>
      <c r="W63" s="19"/>
      <c r="X63" s="19"/>
    </row>
    <row r="64" spans="1:24" ht="24.75" customHeight="1">
      <c r="A64" s="19"/>
      <c r="B64" s="5" t="s">
        <v>39</v>
      </c>
      <c r="C64" s="20">
        <v>1</v>
      </c>
      <c r="D64" s="47">
        <v>7920</v>
      </c>
      <c r="E64" s="47">
        <v>12120</v>
      </c>
      <c r="F64" s="47">
        <v>11820</v>
      </c>
      <c r="G64" s="47">
        <v>5640</v>
      </c>
      <c r="H64" s="90"/>
      <c r="I64" s="90"/>
      <c r="J64" s="90"/>
      <c r="K64" s="90"/>
      <c r="L64" s="41">
        <f t="shared" si="15"/>
        <v>0</v>
      </c>
      <c r="M64" s="41">
        <f t="shared" si="16"/>
        <v>0</v>
      </c>
      <c r="N64" s="41">
        <f t="shared" si="17"/>
        <v>0</v>
      </c>
      <c r="O64" s="41">
        <f t="shared" si="18"/>
        <v>0</v>
      </c>
      <c r="P64" s="19"/>
      <c r="Q64" s="19"/>
      <c r="R64" s="19"/>
      <c r="S64" s="19"/>
      <c r="T64" s="19"/>
      <c r="U64" s="19"/>
      <c r="V64" s="19"/>
      <c r="W64" s="19"/>
      <c r="X64" s="19"/>
    </row>
    <row r="65" spans="1:24" ht="24.75" customHeight="1">
      <c r="A65" s="19"/>
      <c r="B65" s="5" t="s">
        <v>40</v>
      </c>
      <c r="C65" s="20">
        <v>1</v>
      </c>
      <c r="D65" s="47">
        <v>7920</v>
      </c>
      <c r="E65" s="47">
        <v>12120</v>
      </c>
      <c r="F65" s="47">
        <v>11820</v>
      </c>
      <c r="G65" s="47">
        <v>5640</v>
      </c>
      <c r="H65" s="90"/>
      <c r="I65" s="90"/>
      <c r="J65" s="90"/>
      <c r="K65" s="90"/>
      <c r="L65" s="41">
        <f t="shared" si="15"/>
        <v>0</v>
      </c>
      <c r="M65" s="41">
        <f t="shared" si="16"/>
        <v>0</v>
      </c>
      <c r="N65" s="41">
        <f t="shared" si="17"/>
        <v>0</v>
      </c>
      <c r="O65" s="41">
        <f t="shared" si="18"/>
        <v>0</v>
      </c>
      <c r="P65" s="19"/>
      <c r="Q65" s="19"/>
      <c r="R65" s="19"/>
      <c r="S65" s="19"/>
      <c r="T65" s="19"/>
      <c r="U65" s="19"/>
      <c r="V65" s="19"/>
      <c r="W65" s="19"/>
      <c r="X65" s="19"/>
    </row>
    <row r="66" spans="1:24" ht="24.75" customHeight="1">
      <c r="A66" s="19"/>
      <c r="B66" s="5" t="s">
        <v>41</v>
      </c>
      <c r="C66" s="20">
        <v>1</v>
      </c>
      <c r="D66" s="47">
        <v>7920</v>
      </c>
      <c r="E66" s="47">
        <v>12120</v>
      </c>
      <c r="F66" s="47">
        <v>11820</v>
      </c>
      <c r="G66" s="47">
        <v>5750</v>
      </c>
      <c r="H66" s="90"/>
      <c r="I66" s="90"/>
      <c r="J66" s="90"/>
      <c r="K66" s="90"/>
      <c r="L66" s="41">
        <f t="shared" si="15"/>
        <v>0</v>
      </c>
      <c r="M66" s="41">
        <f t="shared" si="16"/>
        <v>0</v>
      </c>
      <c r="N66" s="41">
        <f t="shared" si="17"/>
        <v>0</v>
      </c>
      <c r="O66" s="41">
        <f t="shared" si="18"/>
        <v>0</v>
      </c>
      <c r="P66" s="19"/>
      <c r="Q66" s="19"/>
      <c r="R66" s="19"/>
      <c r="S66" s="19"/>
      <c r="T66" s="19"/>
      <c r="U66" s="19"/>
      <c r="V66" s="19"/>
      <c r="W66" s="19"/>
      <c r="X66" s="19"/>
    </row>
    <row r="67" spans="1:24" ht="24.75" customHeight="1">
      <c r="A67" s="19"/>
      <c r="B67" s="5" t="s">
        <v>42</v>
      </c>
      <c r="C67" s="20">
        <v>1</v>
      </c>
      <c r="D67" s="47">
        <v>7920</v>
      </c>
      <c r="E67" s="47">
        <v>12120</v>
      </c>
      <c r="F67" s="47">
        <v>11820</v>
      </c>
      <c r="G67" s="47">
        <v>5750</v>
      </c>
      <c r="H67" s="90"/>
      <c r="I67" s="90"/>
      <c r="J67" s="90"/>
      <c r="K67" s="90"/>
      <c r="L67" s="41">
        <f t="shared" si="15"/>
        <v>0</v>
      </c>
      <c r="M67" s="41">
        <f t="shared" si="16"/>
        <v>0</v>
      </c>
      <c r="N67" s="41">
        <f t="shared" si="17"/>
        <v>0</v>
      </c>
      <c r="O67" s="41">
        <f t="shared" si="18"/>
        <v>0</v>
      </c>
      <c r="P67" s="19"/>
      <c r="Q67" s="19"/>
      <c r="R67" s="19"/>
      <c r="S67" s="19"/>
      <c r="T67" s="19"/>
      <c r="U67" s="19"/>
      <c r="V67" s="19"/>
      <c r="W67" s="19"/>
      <c r="X67" s="19"/>
    </row>
    <row r="68" spans="1:24" ht="24.75" customHeight="1">
      <c r="A68" s="19"/>
      <c r="B68" s="28"/>
      <c r="C68" s="28"/>
      <c r="D68" s="28"/>
      <c r="E68" s="28"/>
      <c r="F68" s="28"/>
      <c r="G68" s="29"/>
      <c r="H68" s="29"/>
      <c r="I68" s="29"/>
      <c r="J68" s="29"/>
      <c r="K68" s="29"/>
      <c r="L68" s="29"/>
      <c r="M68" s="19"/>
      <c r="N68" s="19"/>
      <c r="O68" s="19"/>
      <c r="P68" s="19"/>
      <c r="Q68" s="19"/>
      <c r="R68" s="19"/>
      <c r="S68" s="19"/>
      <c r="T68" s="19"/>
      <c r="U68" s="19"/>
      <c r="V68" s="19"/>
      <c r="W68" s="19"/>
      <c r="X68" s="19"/>
    </row>
    <row r="69" spans="1:24" ht="24.75" customHeight="1">
      <c r="A69" s="19"/>
      <c r="B69" s="28"/>
      <c r="C69" s="28"/>
      <c r="D69" s="28"/>
      <c r="E69" s="28"/>
      <c r="F69" s="28"/>
      <c r="G69" s="29"/>
      <c r="H69" s="29"/>
      <c r="I69" s="29"/>
      <c r="J69" s="29"/>
      <c r="K69" s="29"/>
      <c r="L69" s="29"/>
      <c r="M69" s="19"/>
      <c r="N69" s="19"/>
      <c r="O69" s="19"/>
      <c r="P69" s="19"/>
      <c r="Q69" s="19"/>
      <c r="R69" s="19"/>
      <c r="S69" s="19"/>
      <c r="T69" s="19"/>
      <c r="U69" s="19"/>
      <c r="V69" s="19"/>
      <c r="W69" s="19"/>
      <c r="X69" s="19"/>
    </row>
    <row r="70" spans="1:24" ht="19.5" customHeight="1">
      <c r="A70" s="19"/>
      <c r="B70" s="108" t="s">
        <v>74</v>
      </c>
      <c r="C70" s="108"/>
      <c r="D70" s="108"/>
      <c r="E70" s="108"/>
      <c r="F70" s="108"/>
      <c r="G70" s="108"/>
      <c r="H70" s="108"/>
      <c r="I70" s="108"/>
      <c r="J70" s="38"/>
      <c r="K70" s="38"/>
      <c r="L70" s="38"/>
      <c r="M70" s="19"/>
      <c r="N70" s="19"/>
      <c r="O70" s="19"/>
      <c r="P70" s="19"/>
      <c r="Q70" s="19"/>
      <c r="R70" s="19"/>
      <c r="S70" s="19"/>
      <c r="T70" s="19"/>
      <c r="U70" s="19"/>
      <c r="V70" s="19"/>
      <c r="W70" s="19"/>
      <c r="X70" s="19"/>
    </row>
    <row r="71" spans="1:24">
      <c r="A71" s="19"/>
      <c r="B71" s="19"/>
      <c r="C71" s="19"/>
      <c r="D71" s="19"/>
      <c r="E71" s="19"/>
      <c r="F71" s="19"/>
      <c r="G71" s="19"/>
      <c r="H71" s="19"/>
      <c r="I71" s="19"/>
      <c r="J71" s="19"/>
      <c r="K71" s="19"/>
      <c r="L71" s="19"/>
      <c r="M71" s="19"/>
      <c r="N71" s="19"/>
      <c r="O71" s="19"/>
      <c r="P71" s="19"/>
      <c r="Q71" s="19"/>
      <c r="R71" s="19"/>
      <c r="S71" s="19"/>
      <c r="T71" s="19"/>
      <c r="U71" s="19"/>
      <c r="V71" s="19"/>
      <c r="W71" s="19"/>
      <c r="X71" s="19"/>
    </row>
    <row r="72" spans="1:24" ht="51" customHeight="1">
      <c r="A72" s="19"/>
      <c r="B72" s="106" t="s">
        <v>75</v>
      </c>
      <c r="C72" s="106"/>
      <c r="D72" s="106"/>
      <c r="E72" s="106"/>
      <c r="F72" s="106"/>
      <c r="G72" s="106"/>
      <c r="H72" s="106"/>
      <c r="I72" s="106"/>
      <c r="J72" s="19"/>
      <c r="K72" s="19"/>
      <c r="L72" s="19"/>
      <c r="M72" s="19"/>
      <c r="N72" s="19"/>
      <c r="O72" s="19"/>
      <c r="P72" s="19"/>
      <c r="Q72" s="19"/>
      <c r="R72" s="19"/>
      <c r="S72" s="19"/>
      <c r="T72" s="19"/>
      <c r="U72" s="19"/>
      <c r="V72" s="19"/>
      <c r="W72" s="19"/>
      <c r="X72" s="19"/>
    </row>
    <row r="73" spans="1:24" s="63" customFormat="1" ht="71" customHeight="1">
      <c r="B73" s="94" t="s">
        <v>76</v>
      </c>
      <c r="C73" s="94"/>
      <c r="D73" s="94"/>
      <c r="E73" s="94"/>
      <c r="F73" s="94"/>
      <c r="G73" s="94"/>
      <c r="H73" s="94"/>
      <c r="I73" s="94"/>
    </row>
    <row r="74" spans="1:24" ht="51" customHeight="1">
      <c r="A74" s="19"/>
      <c r="B74" s="94" t="s">
        <v>77</v>
      </c>
      <c r="C74" s="94"/>
      <c r="D74" s="94"/>
      <c r="E74" s="94"/>
      <c r="F74" s="94"/>
      <c r="G74" s="94"/>
      <c r="H74" s="94"/>
      <c r="I74" s="94"/>
      <c r="J74" s="19"/>
      <c r="K74" s="19"/>
      <c r="L74" s="19"/>
      <c r="M74" s="19"/>
      <c r="N74" s="19"/>
      <c r="O74" s="19"/>
      <c r="P74" s="19"/>
      <c r="Q74" s="19"/>
      <c r="R74" s="19"/>
      <c r="S74" s="19"/>
      <c r="T74" s="19"/>
      <c r="U74" s="19"/>
      <c r="V74" s="19"/>
      <c r="W74" s="19"/>
      <c r="X74" s="19"/>
    </row>
    <row r="75" spans="1:24" ht="51" customHeight="1">
      <c r="A75" s="19"/>
      <c r="B75" s="94" t="s">
        <v>78</v>
      </c>
      <c r="C75" s="94"/>
      <c r="D75" s="94"/>
      <c r="E75" s="94"/>
      <c r="F75" s="94"/>
      <c r="G75" s="94"/>
      <c r="H75" s="94"/>
      <c r="I75" s="94"/>
      <c r="J75" s="19"/>
      <c r="K75" s="19"/>
      <c r="L75" s="19"/>
      <c r="M75" s="19"/>
      <c r="N75" s="19"/>
      <c r="O75" s="19"/>
      <c r="P75" s="19"/>
      <c r="Q75" s="19"/>
      <c r="R75" s="19"/>
      <c r="S75" s="19"/>
      <c r="T75" s="19"/>
      <c r="U75" s="19"/>
      <c r="V75" s="19"/>
      <c r="W75" s="19"/>
      <c r="X75" s="19"/>
    </row>
    <row r="76" spans="1:24" ht="51" customHeight="1">
      <c r="A76" s="19"/>
      <c r="B76" s="94" t="s">
        <v>79</v>
      </c>
      <c r="C76" s="94"/>
      <c r="D76" s="94"/>
      <c r="E76" s="94"/>
      <c r="F76" s="94"/>
      <c r="G76" s="94"/>
      <c r="H76" s="94"/>
      <c r="I76" s="94"/>
      <c r="J76" s="19"/>
      <c r="K76" s="19"/>
      <c r="L76" s="19"/>
      <c r="M76" s="19"/>
      <c r="N76" s="19"/>
      <c r="O76" s="19"/>
      <c r="P76" s="19"/>
      <c r="Q76" s="19"/>
      <c r="R76" s="19"/>
      <c r="S76" s="19"/>
      <c r="T76" s="19"/>
      <c r="U76" s="19"/>
      <c r="V76" s="19"/>
      <c r="W76" s="19"/>
      <c r="X76" s="19"/>
    </row>
    <row r="77" spans="1:24" ht="51" customHeight="1">
      <c r="A77" s="19"/>
      <c r="B77" s="94" t="s">
        <v>80</v>
      </c>
      <c r="C77" s="94"/>
      <c r="D77" s="94"/>
      <c r="E77" s="94"/>
      <c r="F77" s="94"/>
      <c r="G77" s="94"/>
      <c r="H77" s="94"/>
      <c r="I77" s="94"/>
      <c r="J77" s="19"/>
      <c r="K77" s="19"/>
      <c r="L77" s="19"/>
      <c r="M77" s="19"/>
      <c r="N77" s="19"/>
      <c r="O77" s="19"/>
      <c r="P77" s="19"/>
      <c r="Q77" s="19"/>
      <c r="R77" s="19"/>
      <c r="S77" s="19"/>
      <c r="T77" s="19"/>
      <c r="U77" s="19"/>
      <c r="V77" s="19"/>
      <c r="W77" s="19"/>
      <c r="X77" s="19"/>
    </row>
    <row r="78" spans="1:24" ht="51" customHeight="1">
      <c r="A78" s="19"/>
      <c r="B78" s="94" t="s">
        <v>81</v>
      </c>
      <c r="C78" s="94"/>
      <c r="D78" s="94"/>
      <c r="E78" s="94"/>
      <c r="F78" s="94"/>
      <c r="G78" s="94"/>
      <c r="H78" s="94"/>
      <c r="I78" s="94"/>
      <c r="J78" s="19"/>
      <c r="K78" s="19"/>
      <c r="L78" s="19"/>
      <c r="M78" s="19"/>
      <c r="N78" s="19"/>
      <c r="O78" s="19"/>
      <c r="P78" s="19"/>
      <c r="Q78" s="19"/>
      <c r="R78" s="19"/>
      <c r="S78" s="19"/>
      <c r="T78" s="19"/>
      <c r="U78" s="19"/>
      <c r="V78" s="19"/>
      <c r="W78" s="19"/>
      <c r="X78" s="19"/>
    </row>
  </sheetData>
  <sheetProtection algorithmName="SHA-512" hashValue="cuGmmxgnC0V+2Ob2MmWr1TBYrjwFa6pgpd3Ds50fNzKPuvUwGqgBh56tzUtmDVTyL/S/kOroSOSaInxQsLW87w==" saltValue="6/27N/Z0TRtjCSDREpnEJw==" spinCount="100000" sheet="1" objects="1" scenarios="1"/>
  <mergeCells count="29">
    <mergeCell ref="C49:F49"/>
    <mergeCell ref="C50:F50"/>
    <mergeCell ref="C48:F48"/>
    <mergeCell ref="B77:I77"/>
    <mergeCell ref="E44:F44"/>
    <mergeCell ref="E45:F45"/>
    <mergeCell ref="E46:F46"/>
    <mergeCell ref="E47:F47"/>
    <mergeCell ref="C7:G7"/>
    <mergeCell ref="B6:G6"/>
    <mergeCell ref="B3:G3"/>
    <mergeCell ref="B4:G4"/>
    <mergeCell ref="C8:G8"/>
    <mergeCell ref="B78:I78"/>
    <mergeCell ref="C9:G9"/>
    <mergeCell ref="C10:G10"/>
    <mergeCell ref="C11:G11"/>
    <mergeCell ref="C12:G12"/>
    <mergeCell ref="C13:G13"/>
    <mergeCell ref="E43:F43"/>
    <mergeCell ref="B27:F27"/>
    <mergeCell ref="B51:F51"/>
    <mergeCell ref="B76:I76"/>
    <mergeCell ref="B72:I72"/>
    <mergeCell ref="B73:I73"/>
    <mergeCell ref="B75:I75"/>
    <mergeCell ref="B74:I74"/>
    <mergeCell ref="B55:H55"/>
    <mergeCell ref="B70:I70"/>
  </mergeCells>
  <phoneticPr fontId="2" type="noConversion"/>
  <conditionalFormatting sqref="F16:F18 E21:F21 E23:F26">
    <cfRule type="cellIs" dxfId="7" priority="49" stopIfTrue="1" operator="greaterThan">
      <formula>D16</formula>
    </cfRule>
  </conditionalFormatting>
  <conditionalFormatting sqref="E42:F42">
    <cfRule type="cellIs" dxfId="6" priority="2" stopIfTrue="1" operator="greaterThan">
      <formula>D42</formula>
    </cfRule>
  </conditionalFormatting>
  <conditionalFormatting sqref="F29:F39">
    <cfRule type="cellIs" dxfId="5" priority="31" stopIfTrue="1" operator="greaterThan">
      <formula>E29</formula>
    </cfRule>
  </conditionalFormatting>
  <conditionalFormatting sqref="H57:K67">
    <cfRule type="cellIs" dxfId="4" priority="50" stopIfTrue="1" operator="greaterThan">
      <formula>D57</formula>
    </cfRule>
  </conditionalFormatting>
  <pageMargins left="0.7" right="0.7" top="0.75" bottom="0.75" header="0.3" footer="0.3"/>
  <pageSetup scale="23"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43"/>
  <sheetViews>
    <sheetView zoomScale="70" zoomScaleNormal="70" workbookViewId="0">
      <pane xSplit="3" ySplit="8" topLeftCell="D9" activePane="bottomRight" state="frozen"/>
      <selection pane="topRight" activeCell="C1" sqref="C1"/>
      <selection pane="bottomLeft" activeCell="A9" sqref="A9"/>
      <selection pane="bottomRight" activeCell="I13" sqref="I13"/>
    </sheetView>
  </sheetViews>
  <sheetFormatPr baseColWidth="10" defaultColWidth="10.83203125" defaultRowHeight="15"/>
  <cols>
    <col min="1" max="1" width="4.33203125" style="33" customWidth="1"/>
    <col min="2" max="2" width="22.1640625" style="33" customWidth="1"/>
    <col min="3" max="3" width="66.83203125" style="33" customWidth="1"/>
    <col min="4" max="4" width="29" style="33" customWidth="1"/>
    <col min="5" max="5" width="10.83203125" style="33"/>
    <col min="6" max="11" width="22" style="33" customWidth="1"/>
    <col min="12" max="16384" width="10.83203125" style="33"/>
  </cols>
  <sheetData>
    <row r="1" spans="2:11" s="12" customFormat="1" ht="19">
      <c r="I1" s="13"/>
      <c r="J1" s="13"/>
    </row>
    <row r="2" spans="2:11" s="12" customFormat="1" ht="19">
      <c r="I2" s="13"/>
      <c r="J2" s="13"/>
    </row>
    <row r="3" spans="2:11" s="12" customFormat="1" ht="46" customHeight="1">
      <c r="C3" s="119" t="s">
        <v>0</v>
      </c>
      <c r="D3" s="119"/>
      <c r="E3" s="119"/>
      <c r="F3" s="119"/>
      <c r="G3" s="119"/>
      <c r="H3" s="119"/>
      <c r="I3" s="119"/>
      <c r="J3" s="119"/>
      <c r="K3" s="119"/>
    </row>
    <row r="4" spans="2:11" s="12" customFormat="1" ht="25" customHeight="1">
      <c r="C4" s="120" t="s">
        <v>82</v>
      </c>
      <c r="D4" s="120"/>
      <c r="E4" s="120"/>
      <c r="F4" s="120"/>
      <c r="G4" s="120"/>
      <c r="H4" s="120"/>
      <c r="I4" s="120"/>
      <c r="J4" s="120"/>
      <c r="K4" s="120"/>
    </row>
    <row r="5" spans="2:11" s="12" customFormat="1" ht="25" customHeight="1">
      <c r="B5" s="15"/>
      <c r="C5" s="15"/>
      <c r="D5" s="15"/>
      <c r="E5" s="15"/>
      <c r="F5" s="15"/>
      <c r="G5" s="15"/>
      <c r="H5" s="15"/>
      <c r="I5" s="15"/>
      <c r="J5" s="15"/>
      <c r="K5" s="15"/>
    </row>
    <row r="7" spans="2:11" s="11" customFormat="1" ht="39.75" customHeight="1">
      <c r="B7" s="127" t="s">
        <v>83</v>
      </c>
      <c r="C7" s="127"/>
      <c r="D7" s="127"/>
      <c r="E7" s="127"/>
      <c r="F7" s="127"/>
      <c r="G7" s="127"/>
      <c r="H7" s="127"/>
      <c r="I7" s="127"/>
      <c r="J7" s="127"/>
      <c r="K7" s="127"/>
    </row>
    <row r="8" spans="2:11" s="11" customFormat="1" ht="59" customHeight="1">
      <c r="B8" s="30" t="s">
        <v>84</v>
      </c>
      <c r="C8" s="30" t="s">
        <v>85</v>
      </c>
      <c r="D8" s="30" t="s">
        <v>86</v>
      </c>
      <c r="E8" s="31" t="s">
        <v>12</v>
      </c>
      <c r="F8" s="30" t="s">
        <v>47</v>
      </c>
      <c r="G8" s="30" t="s">
        <v>48</v>
      </c>
      <c r="H8" s="30" t="s">
        <v>13</v>
      </c>
      <c r="I8" s="30" t="s">
        <v>87</v>
      </c>
      <c r="J8" s="58" t="s">
        <v>15</v>
      </c>
      <c r="K8" s="53" t="s">
        <v>88</v>
      </c>
    </row>
    <row r="9" spans="2:11" ht="20">
      <c r="B9" s="32"/>
      <c r="C9" s="75" t="s">
        <v>89</v>
      </c>
      <c r="D9" s="75" t="s">
        <v>90</v>
      </c>
      <c r="E9" s="4">
        <v>1</v>
      </c>
      <c r="F9" s="121">
        <v>62800</v>
      </c>
      <c r="G9" s="124">
        <f>ROUND(SUM(K9:K15),0)</f>
        <v>0</v>
      </c>
      <c r="H9" s="49">
        <v>12050</v>
      </c>
      <c r="I9" s="91"/>
      <c r="J9" s="41">
        <f>ROUND(I9,0)</f>
        <v>0</v>
      </c>
      <c r="K9" s="54">
        <f t="shared" ref="K9" si="0">+J9*E9</f>
        <v>0</v>
      </c>
    </row>
    <row r="10" spans="2:11" ht="20">
      <c r="B10" s="34"/>
      <c r="C10" s="75" t="s">
        <v>91</v>
      </c>
      <c r="D10" s="75" t="s">
        <v>92</v>
      </c>
      <c r="E10" s="4">
        <v>1</v>
      </c>
      <c r="F10" s="122"/>
      <c r="G10" s="125"/>
      <c r="H10" s="49">
        <v>5350</v>
      </c>
      <c r="I10" s="91"/>
      <c r="J10" s="41">
        <f t="shared" ref="J10:J43" si="1">ROUND(I10,0)</f>
        <v>0</v>
      </c>
      <c r="K10" s="54">
        <f t="shared" ref="K10:K43" si="2">+J10*E10</f>
        <v>0</v>
      </c>
    </row>
    <row r="11" spans="2:11" ht="20">
      <c r="B11" s="35" t="s">
        <v>93</v>
      </c>
      <c r="C11" s="75" t="s">
        <v>94</v>
      </c>
      <c r="D11" s="75" t="s">
        <v>95</v>
      </c>
      <c r="E11" s="4">
        <v>1</v>
      </c>
      <c r="F11" s="122"/>
      <c r="G11" s="125"/>
      <c r="H11" s="49">
        <v>16540</v>
      </c>
      <c r="I11" s="91"/>
      <c r="J11" s="41">
        <f t="shared" si="1"/>
        <v>0</v>
      </c>
      <c r="K11" s="54">
        <f t="shared" si="2"/>
        <v>0</v>
      </c>
    </row>
    <row r="12" spans="2:11" ht="20">
      <c r="B12" s="34"/>
      <c r="C12" s="75" t="s">
        <v>96</v>
      </c>
      <c r="D12" s="75" t="s">
        <v>97</v>
      </c>
      <c r="E12" s="4">
        <v>1</v>
      </c>
      <c r="F12" s="122"/>
      <c r="G12" s="125"/>
      <c r="H12" s="49">
        <v>13010</v>
      </c>
      <c r="I12" s="91"/>
      <c r="J12" s="41">
        <f t="shared" si="1"/>
        <v>0</v>
      </c>
      <c r="K12" s="54">
        <f t="shared" si="2"/>
        <v>0</v>
      </c>
    </row>
    <row r="13" spans="2:11" ht="20">
      <c r="B13" s="34"/>
      <c r="C13" s="75" t="s">
        <v>98</v>
      </c>
      <c r="D13" s="75" t="s">
        <v>99</v>
      </c>
      <c r="E13" s="4">
        <v>1</v>
      </c>
      <c r="F13" s="122"/>
      <c r="G13" s="125"/>
      <c r="H13" s="49">
        <v>4030</v>
      </c>
      <c r="I13" s="91"/>
      <c r="J13" s="41">
        <f t="shared" si="1"/>
        <v>0</v>
      </c>
      <c r="K13" s="54">
        <f t="shared" si="2"/>
        <v>0</v>
      </c>
    </row>
    <row r="14" spans="2:11" ht="20">
      <c r="B14" s="34"/>
      <c r="C14" s="75" t="s">
        <v>100</v>
      </c>
      <c r="D14" s="75" t="s">
        <v>99</v>
      </c>
      <c r="E14" s="4">
        <v>1</v>
      </c>
      <c r="F14" s="122"/>
      <c r="G14" s="125"/>
      <c r="H14" s="49">
        <v>4490</v>
      </c>
      <c r="I14" s="91"/>
      <c r="J14" s="41">
        <f t="shared" si="1"/>
        <v>0</v>
      </c>
      <c r="K14" s="54">
        <f t="shared" si="2"/>
        <v>0</v>
      </c>
    </row>
    <row r="15" spans="2:11" ht="40">
      <c r="B15" s="36"/>
      <c r="C15" s="75" t="s">
        <v>101</v>
      </c>
      <c r="D15" s="75" t="s">
        <v>102</v>
      </c>
      <c r="E15" s="4">
        <v>1</v>
      </c>
      <c r="F15" s="123"/>
      <c r="G15" s="126"/>
      <c r="H15" s="49">
        <v>7330</v>
      </c>
      <c r="I15" s="91"/>
      <c r="J15" s="41">
        <f t="shared" si="1"/>
        <v>0</v>
      </c>
      <c r="K15" s="54">
        <f t="shared" si="2"/>
        <v>0</v>
      </c>
    </row>
    <row r="16" spans="2:11" ht="20" customHeight="1">
      <c r="B16" s="37"/>
      <c r="C16" s="75" t="s">
        <v>103</v>
      </c>
      <c r="D16" s="75" t="s">
        <v>90</v>
      </c>
      <c r="E16" s="4">
        <v>1</v>
      </c>
      <c r="F16" s="121">
        <v>70260</v>
      </c>
      <c r="G16" s="124">
        <f>ROUND(SUM(K16:K24),0)</f>
        <v>0</v>
      </c>
      <c r="H16" s="49">
        <v>12640</v>
      </c>
      <c r="I16" s="91"/>
      <c r="J16" s="41">
        <f t="shared" si="1"/>
        <v>0</v>
      </c>
      <c r="K16" s="54">
        <f t="shared" si="2"/>
        <v>0</v>
      </c>
    </row>
    <row r="17" spans="2:11" ht="20">
      <c r="B17" s="34"/>
      <c r="C17" s="75" t="s">
        <v>91</v>
      </c>
      <c r="D17" s="75" t="s">
        <v>92</v>
      </c>
      <c r="E17" s="4">
        <v>1</v>
      </c>
      <c r="F17" s="122"/>
      <c r="G17" s="125"/>
      <c r="H17" s="49">
        <v>5260</v>
      </c>
      <c r="I17" s="91"/>
      <c r="J17" s="41">
        <f t="shared" si="1"/>
        <v>0</v>
      </c>
      <c r="K17" s="54">
        <f t="shared" si="2"/>
        <v>0</v>
      </c>
    </row>
    <row r="18" spans="2:11" ht="20">
      <c r="B18" s="34"/>
      <c r="C18" s="75" t="s">
        <v>104</v>
      </c>
      <c r="D18" s="75" t="s">
        <v>99</v>
      </c>
      <c r="E18" s="4">
        <v>1</v>
      </c>
      <c r="F18" s="122"/>
      <c r="G18" s="125"/>
      <c r="H18" s="49">
        <v>4280</v>
      </c>
      <c r="I18" s="91"/>
      <c r="J18" s="41">
        <f t="shared" si="1"/>
        <v>0</v>
      </c>
      <c r="K18" s="54">
        <f t="shared" si="2"/>
        <v>0</v>
      </c>
    </row>
    <row r="19" spans="2:11" ht="30" customHeight="1">
      <c r="B19" s="35" t="s">
        <v>105</v>
      </c>
      <c r="C19" s="75" t="s">
        <v>106</v>
      </c>
      <c r="D19" s="75" t="s">
        <v>102</v>
      </c>
      <c r="E19" s="4">
        <v>1</v>
      </c>
      <c r="F19" s="122"/>
      <c r="G19" s="125"/>
      <c r="H19" s="49">
        <v>8980</v>
      </c>
      <c r="I19" s="91"/>
      <c r="J19" s="41">
        <f t="shared" si="1"/>
        <v>0</v>
      </c>
      <c r="K19" s="54">
        <f t="shared" si="2"/>
        <v>0</v>
      </c>
    </row>
    <row r="20" spans="2:11" ht="20">
      <c r="B20" s="34"/>
      <c r="C20" s="75" t="s">
        <v>107</v>
      </c>
      <c r="D20" s="75" t="s">
        <v>99</v>
      </c>
      <c r="E20" s="4">
        <v>1</v>
      </c>
      <c r="F20" s="122"/>
      <c r="G20" s="125"/>
      <c r="H20" s="49">
        <v>4770</v>
      </c>
      <c r="I20" s="91"/>
      <c r="J20" s="41">
        <f t="shared" si="1"/>
        <v>0</v>
      </c>
      <c r="K20" s="54">
        <f t="shared" si="2"/>
        <v>0</v>
      </c>
    </row>
    <row r="21" spans="2:11" ht="20">
      <c r="B21" s="34"/>
      <c r="C21" s="75" t="s">
        <v>108</v>
      </c>
      <c r="D21" s="75" t="s">
        <v>90</v>
      </c>
      <c r="E21" s="4">
        <v>1</v>
      </c>
      <c r="F21" s="122"/>
      <c r="G21" s="125"/>
      <c r="H21" s="49">
        <v>6780</v>
      </c>
      <c r="I21" s="91"/>
      <c r="J21" s="41">
        <f t="shared" si="1"/>
        <v>0</v>
      </c>
      <c r="K21" s="54">
        <f t="shared" si="2"/>
        <v>0</v>
      </c>
    </row>
    <row r="22" spans="2:11" ht="20">
      <c r="B22" s="34"/>
      <c r="C22" s="75" t="s">
        <v>109</v>
      </c>
      <c r="D22" s="75" t="s">
        <v>110</v>
      </c>
      <c r="E22" s="4">
        <v>1</v>
      </c>
      <c r="F22" s="122"/>
      <c r="G22" s="125"/>
      <c r="H22" s="49">
        <v>3600</v>
      </c>
      <c r="I22" s="91"/>
      <c r="J22" s="41">
        <f t="shared" si="1"/>
        <v>0</v>
      </c>
      <c r="K22" s="54">
        <f t="shared" si="2"/>
        <v>0</v>
      </c>
    </row>
    <row r="23" spans="2:11" ht="20">
      <c r="B23" s="34"/>
      <c r="C23" s="75" t="s">
        <v>111</v>
      </c>
      <c r="D23" s="75" t="s">
        <v>99</v>
      </c>
      <c r="E23" s="4">
        <v>1</v>
      </c>
      <c r="F23" s="122"/>
      <c r="G23" s="125"/>
      <c r="H23" s="49">
        <v>3400</v>
      </c>
      <c r="I23" s="91"/>
      <c r="J23" s="41">
        <f t="shared" si="1"/>
        <v>0</v>
      </c>
      <c r="K23" s="54">
        <f t="shared" si="2"/>
        <v>0</v>
      </c>
    </row>
    <row r="24" spans="2:11" ht="36" customHeight="1">
      <c r="B24" s="34"/>
      <c r="C24" s="75" t="s">
        <v>112</v>
      </c>
      <c r="D24" s="75" t="s">
        <v>99</v>
      </c>
      <c r="E24" s="4">
        <v>3</v>
      </c>
      <c r="F24" s="123"/>
      <c r="G24" s="125"/>
      <c r="H24" s="49">
        <v>6850</v>
      </c>
      <c r="I24" s="91"/>
      <c r="J24" s="41">
        <f t="shared" si="1"/>
        <v>0</v>
      </c>
      <c r="K24" s="54">
        <f t="shared" si="2"/>
        <v>0</v>
      </c>
    </row>
    <row r="25" spans="2:11" ht="20" customHeight="1">
      <c r="B25" s="37"/>
      <c r="C25" s="75" t="s">
        <v>103</v>
      </c>
      <c r="D25" s="75" t="s">
        <v>90</v>
      </c>
      <c r="E25" s="4">
        <v>1</v>
      </c>
      <c r="F25" s="121">
        <v>108140</v>
      </c>
      <c r="G25" s="124">
        <f>ROUND(SUM(K25:K34),0)</f>
        <v>0</v>
      </c>
      <c r="H25" s="49">
        <v>14720</v>
      </c>
      <c r="I25" s="91"/>
      <c r="J25" s="41">
        <f t="shared" si="1"/>
        <v>0</v>
      </c>
      <c r="K25" s="54">
        <f t="shared" si="2"/>
        <v>0</v>
      </c>
    </row>
    <row r="26" spans="2:11" ht="20">
      <c r="B26" s="34"/>
      <c r="C26" s="75" t="s">
        <v>91</v>
      </c>
      <c r="D26" s="75" t="s">
        <v>92</v>
      </c>
      <c r="E26" s="4">
        <v>1</v>
      </c>
      <c r="F26" s="122"/>
      <c r="G26" s="125"/>
      <c r="H26" s="49">
        <v>5020</v>
      </c>
      <c r="I26" s="91"/>
      <c r="J26" s="41">
        <f t="shared" si="1"/>
        <v>0</v>
      </c>
      <c r="K26" s="54">
        <f t="shared" si="2"/>
        <v>0</v>
      </c>
    </row>
    <row r="27" spans="2:11" ht="20">
      <c r="B27" s="34"/>
      <c r="C27" s="75" t="s">
        <v>113</v>
      </c>
      <c r="D27" s="75" t="s">
        <v>114</v>
      </c>
      <c r="E27" s="4">
        <v>1</v>
      </c>
      <c r="F27" s="122"/>
      <c r="G27" s="125"/>
      <c r="H27" s="49">
        <v>4520</v>
      </c>
      <c r="I27" s="91"/>
      <c r="J27" s="41">
        <f t="shared" si="1"/>
        <v>0</v>
      </c>
      <c r="K27" s="54">
        <f t="shared" si="2"/>
        <v>0</v>
      </c>
    </row>
    <row r="28" spans="2:11" ht="20">
      <c r="B28" s="34"/>
      <c r="C28" s="75" t="s">
        <v>115</v>
      </c>
      <c r="D28" s="75" t="s">
        <v>90</v>
      </c>
      <c r="E28" s="4">
        <v>1</v>
      </c>
      <c r="F28" s="122"/>
      <c r="G28" s="125"/>
      <c r="H28" s="49">
        <v>6720</v>
      </c>
      <c r="I28" s="91"/>
      <c r="J28" s="41">
        <f t="shared" si="1"/>
        <v>0</v>
      </c>
      <c r="K28" s="54">
        <f t="shared" si="2"/>
        <v>0</v>
      </c>
    </row>
    <row r="29" spans="2:11" ht="40">
      <c r="B29" s="35" t="s">
        <v>116</v>
      </c>
      <c r="C29" s="75" t="s">
        <v>117</v>
      </c>
      <c r="D29" s="75" t="s">
        <v>118</v>
      </c>
      <c r="E29" s="4">
        <v>1</v>
      </c>
      <c r="F29" s="122"/>
      <c r="G29" s="125"/>
      <c r="H29" s="49">
        <v>10730</v>
      </c>
      <c r="I29" s="91"/>
      <c r="J29" s="41">
        <f t="shared" si="1"/>
        <v>0</v>
      </c>
      <c r="K29" s="54">
        <f t="shared" si="2"/>
        <v>0</v>
      </c>
    </row>
    <row r="30" spans="2:11" ht="40">
      <c r="B30" s="35" t="s">
        <v>119</v>
      </c>
      <c r="C30" s="75" t="s">
        <v>120</v>
      </c>
      <c r="D30" s="75" t="s">
        <v>121</v>
      </c>
      <c r="E30" s="4">
        <v>1</v>
      </c>
      <c r="F30" s="122"/>
      <c r="G30" s="125"/>
      <c r="H30" s="49">
        <v>11670</v>
      </c>
      <c r="I30" s="91"/>
      <c r="J30" s="41">
        <f t="shared" si="1"/>
        <v>0</v>
      </c>
      <c r="K30" s="54">
        <f t="shared" si="2"/>
        <v>0</v>
      </c>
    </row>
    <row r="31" spans="2:11" ht="20">
      <c r="B31" s="35" t="s">
        <v>122</v>
      </c>
      <c r="C31" s="75" t="s">
        <v>109</v>
      </c>
      <c r="D31" s="75" t="s">
        <v>110</v>
      </c>
      <c r="E31" s="4">
        <v>2</v>
      </c>
      <c r="F31" s="122"/>
      <c r="G31" s="125"/>
      <c r="H31" s="49">
        <v>3590</v>
      </c>
      <c r="I31" s="91"/>
      <c r="J31" s="41">
        <f t="shared" si="1"/>
        <v>0</v>
      </c>
      <c r="K31" s="54">
        <f t="shared" si="2"/>
        <v>0</v>
      </c>
    </row>
    <row r="32" spans="2:11" ht="40">
      <c r="B32" s="35"/>
      <c r="C32" s="75" t="s">
        <v>123</v>
      </c>
      <c r="D32" s="75" t="s">
        <v>124</v>
      </c>
      <c r="E32" s="4">
        <v>3</v>
      </c>
      <c r="F32" s="122"/>
      <c r="G32" s="125"/>
      <c r="H32" s="49">
        <v>7850</v>
      </c>
      <c r="I32" s="91"/>
      <c r="J32" s="41">
        <f t="shared" si="1"/>
        <v>0</v>
      </c>
      <c r="K32" s="54">
        <f t="shared" si="2"/>
        <v>0</v>
      </c>
    </row>
    <row r="33" spans="2:11" ht="20">
      <c r="B33" s="35"/>
      <c r="C33" s="75" t="s">
        <v>111</v>
      </c>
      <c r="D33" s="75" t="s">
        <v>99</v>
      </c>
      <c r="E33" s="4">
        <v>1</v>
      </c>
      <c r="F33" s="122"/>
      <c r="G33" s="125"/>
      <c r="H33" s="49">
        <v>3480</v>
      </c>
      <c r="I33" s="91"/>
      <c r="J33" s="41">
        <f t="shared" si="1"/>
        <v>0</v>
      </c>
      <c r="K33" s="54">
        <f t="shared" si="2"/>
        <v>0</v>
      </c>
    </row>
    <row r="34" spans="2:11" ht="60">
      <c r="B34" s="35"/>
      <c r="C34" s="75" t="s">
        <v>125</v>
      </c>
      <c r="D34" s="75" t="s">
        <v>99</v>
      </c>
      <c r="E34" s="4">
        <v>3</v>
      </c>
      <c r="F34" s="122"/>
      <c r="G34" s="125"/>
      <c r="H34" s="49">
        <v>6850</v>
      </c>
      <c r="I34" s="91"/>
      <c r="J34" s="41">
        <f t="shared" si="1"/>
        <v>0</v>
      </c>
      <c r="K34" s="54">
        <f t="shared" si="2"/>
        <v>0</v>
      </c>
    </row>
    <row r="35" spans="2:11" ht="20" customHeight="1">
      <c r="B35" s="37"/>
      <c r="C35" s="75" t="s">
        <v>103</v>
      </c>
      <c r="D35" s="75" t="s">
        <v>90</v>
      </c>
      <c r="E35" s="4">
        <v>1</v>
      </c>
      <c r="F35" s="128">
        <v>84940</v>
      </c>
      <c r="G35" s="129">
        <f>ROUND(SUM(K35:K43),0)</f>
        <v>0</v>
      </c>
      <c r="H35" s="49">
        <v>16200</v>
      </c>
      <c r="I35" s="91"/>
      <c r="J35" s="41">
        <f t="shared" si="1"/>
        <v>0</v>
      </c>
      <c r="K35" s="65">
        <f t="shared" si="2"/>
        <v>0</v>
      </c>
    </row>
    <row r="36" spans="2:11" ht="20">
      <c r="B36" s="34"/>
      <c r="C36" s="75" t="s">
        <v>91</v>
      </c>
      <c r="D36" s="75" t="s">
        <v>92</v>
      </c>
      <c r="E36" s="4">
        <v>1</v>
      </c>
      <c r="F36" s="128"/>
      <c r="G36" s="129"/>
      <c r="H36" s="49">
        <v>5020</v>
      </c>
      <c r="I36" s="91"/>
      <c r="J36" s="41">
        <f t="shared" si="1"/>
        <v>0</v>
      </c>
      <c r="K36" s="65">
        <f t="shared" si="2"/>
        <v>0</v>
      </c>
    </row>
    <row r="37" spans="2:11" ht="20">
      <c r="B37" s="34"/>
      <c r="C37" s="75" t="s">
        <v>126</v>
      </c>
      <c r="D37" s="75" t="s">
        <v>127</v>
      </c>
      <c r="E37" s="4">
        <v>1</v>
      </c>
      <c r="F37" s="128"/>
      <c r="G37" s="129"/>
      <c r="H37" s="49">
        <v>4520</v>
      </c>
      <c r="I37" s="91"/>
      <c r="J37" s="41">
        <f t="shared" si="1"/>
        <v>0</v>
      </c>
      <c r="K37" s="65">
        <f t="shared" si="2"/>
        <v>0</v>
      </c>
    </row>
    <row r="38" spans="2:11" ht="40">
      <c r="B38" s="35" t="s">
        <v>128</v>
      </c>
      <c r="C38" s="75" t="s">
        <v>115</v>
      </c>
      <c r="D38" s="75" t="s">
        <v>90</v>
      </c>
      <c r="E38" s="4">
        <v>1</v>
      </c>
      <c r="F38" s="128"/>
      <c r="G38" s="129"/>
      <c r="H38" s="49">
        <v>6710</v>
      </c>
      <c r="I38" s="91"/>
      <c r="J38" s="41">
        <f t="shared" si="1"/>
        <v>0</v>
      </c>
      <c r="K38" s="65">
        <f t="shared" si="2"/>
        <v>0</v>
      </c>
    </row>
    <row r="39" spans="2:11" ht="40">
      <c r="B39" s="35" t="s">
        <v>129</v>
      </c>
      <c r="C39" s="75" t="s">
        <v>117</v>
      </c>
      <c r="D39" s="75" t="s">
        <v>130</v>
      </c>
      <c r="E39" s="4">
        <v>1</v>
      </c>
      <c r="F39" s="128"/>
      <c r="G39" s="129"/>
      <c r="H39" s="49">
        <v>10730</v>
      </c>
      <c r="I39" s="91"/>
      <c r="J39" s="41">
        <f t="shared" si="1"/>
        <v>0</v>
      </c>
      <c r="K39" s="65">
        <f t="shared" si="2"/>
        <v>0</v>
      </c>
    </row>
    <row r="40" spans="2:11" ht="20">
      <c r="B40" s="34"/>
      <c r="C40" s="75" t="s">
        <v>120</v>
      </c>
      <c r="D40" s="75" t="s">
        <v>121</v>
      </c>
      <c r="E40" s="4">
        <v>1</v>
      </c>
      <c r="F40" s="128"/>
      <c r="G40" s="129"/>
      <c r="H40" s="49">
        <v>11670</v>
      </c>
      <c r="I40" s="91"/>
      <c r="J40" s="41">
        <f t="shared" si="1"/>
        <v>0</v>
      </c>
      <c r="K40" s="65">
        <f t="shared" si="2"/>
        <v>0</v>
      </c>
    </row>
    <row r="41" spans="2:11" ht="20">
      <c r="B41" s="34"/>
      <c r="C41" s="75" t="s">
        <v>109</v>
      </c>
      <c r="D41" s="75" t="s">
        <v>110</v>
      </c>
      <c r="E41" s="4">
        <v>2</v>
      </c>
      <c r="F41" s="128"/>
      <c r="G41" s="129"/>
      <c r="H41" s="49">
        <v>3030</v>
      </c>
      <c r="I41" s="91"/>
      <c r="J41" s="41">
        <f t="shared" si="1"/>
        <v>0</v>
      </c>
      <c r="K41" s="65">
        <f t="shared" si="2"/>
        <v>0</v>
      </c>
    </row>
    <row r="42" spans="2:11" ht="20">
      <c r="B42" s="34"/>
      <c r="C42" s="75" t="s">
        <v>111</v>
      </c>
      <c r="D42" s="75" t="s">
        <v>99</v>
      </c>
      <c r="E42" s="4">
        <v>1</v>
      </c>
      <c r="F42" s="128"/>
      <c r="G42" s="129"/>
      <c r="H42" s="49">
        <v>3480</v>
      </c>
      <c r="I42" s="91"/>
      <c r="J42" s="41">
        <f t="shared" si="1"/>
        <v>0</v>
      </c>
      <c r="K42" s="65">
        <f t="shared" si="2"/>
        <v>0</v>
      </c>
    </row>
    <row r="43" spans="2:11" ht="60">
      <c r="B43" s="36"/>
      <c r="C43" s="75" t="s">
        <v>112</v>
      </c>
      <c r="D43" s="75" t="s">
        <v>99</v>
      </c>
      <c r="E43" s="4">
        <v>3</v>
      </c>
      <c r="F43" s="128"/>
      <c r="G43" s="129"/>
      <c r="H43" s="49">
        <v>6850</v>
      </c>
      <c r="I43" s="92"/>
      <c r="J43" s="41">
        <f t="shared" si="1"/>
        <v>0</v>
      </c>
      <c r="K43" s="65">
        <f t="shared" si="2"/>
        <v>0</v>
      </c>
    </row>
  </sheetData>
  <sheetProtection algorithmName="SHA-512" hashValue="CdP4iWdAmv5MQ/snkpdjHs2Ku202Q8hVNB7oEZxVe3KTi/wokvA9Gwmn1My9gO25BtzT2uwt60AN0VNx6yDe7g==" saltValue="ZWvI6zHak20Lpe2G2tv/eA==" spinCount="100000" sheet="1" objects="1" scenarios="1"/>
  <mergeCells count="11">
    <mergeCell ref="F35:F43"/>
    <mergeCell ref="G35:G43"/>
    <mergeCell ref="F16:F24"/>
    <mergeCell ref="G16:G24"/>
    <mergeCell ref="F25:F34"/>
    <mergeCell ref="G25:G34"/>
    <mergeCell ref="C3:K3"/>
    <mergeCell ref="C4:K4"/>
    <mergeCell ref="F9:F15"/>
    <mergeCell ref="G9:G15"/>
    <mergeCell ref="B7:K7"/>
  </mergeCells>
  <conditionalFormatting sqref="J9:J43">
    <cfRule type="cellIs" dxfId="3" priority="1" stopIfTrue="1" operator="greaterThan">
      <formula>I9</formula>
    </cfRule>
  </conditionalFormatting>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3:H35"/>
  <sheetViews>
    <sheetView zoomScale="60" zoomScaleNormal="60" workbookViewId="0">
      <pane xSplit="2" ySplit="7" topLeftCell="C8" activePane="bottomRight" state="frozen"/>
      <selection pane="topRight" activeCell="C1" sqref="C1"/>
      <selection pane="bottomLeft" activeCell="A8" sqref="A8"/>
      <selection pane="bottomRight" activeCell="E12" sqref="E12"/>
    </sheetView>
  </sheetViews>
  <sheetFormatPr baseColWidth="10" defaultColWidth="11.5" defaultRowHeight="19"/>
  <cols>
    <col min="1" max="1" width="4.33203125" style="12" customWidth="1"/>
    <col min="2" max="2" width="61" style="12" customWidth="1"/>
    <col min="3" max="3" width="67.83203125" style="12" customWidth="1"/>
    <col min="4" max="4" width="13" style="12" customWidth="1"/>
    <col min="5" max="5" width="31.1640625" style="12" customWidth="1"/>
    <col min="6" max="7" width="32.33203125" style="12" customWidth="1"/>
    <col min="8" max="8" width="26.33203125" style="13" customWidth="1"/>
    <col min="9" max="16384" width="11.5" style="12"/>
  </cols>
  <sheetData>
    <row r="3" spans="2:8" ht="46" customHeight="1">
      <c r="B3" s="119" t="s">
        <v>0</v>
      </c>
      <c r="C3" s="119"/>
      <c r="D3" s="119"/>
      <c r="E3" s="119"/>
      <c r="F3" s="119"/>
      <c r="G3" s="119"/>
      <c r="H3" s="119"/>
    </row>
    <row r="4" spans="2:8" ht="25" customHeight="1">
      <c r="B4" s="120" t="s">
        <v>131</v>
      </c>
      <c r="C4" s="120"/>
      <c r="D4" s="120"/>
      <c r="E4" s="120"/>
      <c r="F4" s="120"/>
      <c r="G4" s="120"/>
      <c r="H4" s="120"/>
    </row>
    <row r="5" spans="2:8" ht="25" customHeight="1">
      <c r="B5" s="15"/>
      <c r="C5" s="15"/>
      <c r="D5" s="15"/>
      <c r="E5" s="15"/>
      <c r="F5" s="15"/>
      <c r="G5" s="15"/>
      <c r="H5" s="15"/>
    </row>
    <row r="6" spans="2:8" s="11" customFormat="1" ht="39.75" customHeight="1">
      <c r="B6" s="127" t="s">
        <v>83</v>
      </c>
      <c r="C6" s="127"/>
      <c r="D6" s="127"/>
      <c r="E6" s="127"/>
      <c r="F6" s="127"/>
      <c r="G6" s="127"/>
      <c r="H6" s="127"/>
    </row>
    <row r="7" spans="2:8" s="11" customFormat="1" ht="70" customHeight="1">
      <c r="B7" s="16" t="s">
        <v>85</v>
      </c>
      <c r="C7" s="16" t="s">
        <v>86</v>
      </c>
      <c r="D7" s="16" t="s">
        <v>12</v>
      </c>
      <c r="E7" s="16" t="s">
        <v>13</v>
      </c>
      <c r="F7" s="16" t="s">
        <v>87</v>
      </c>
      <c r="G7" s="39" t="s">
        <v>15</v>
      </c>
      <c r="H7" s="16" t="s">
        <v>16</v>
      </c>
    </row>
    <row r="8" spans="2:8" s="11" customFormat="1" ht="39.75" customHeight="1">
      <c r="B8" s="1" t="s">
        <v>132</v>
      </c>
      <c r="C8" s="2" t="s">
        <v>133</v>
      </c>
      <c r="D8" s="3">
        <v>15</v>
      </c>
      <c r="E8" s="50">
        <v>7790</v>
      </c>
      <c r="F8" s="93"/>
      <c r="G8" s="41">
        <f>ROUND(F8,0)</f>
        <v>0</v>
      </c>
      <c r="H8" s="51">
        <f>ROUND((G8*D8),0)</f>
        <v>0</v>
      </c>
    </row>
    <row r="9" spans="2:8" s="11" customFormat="1" ht="39.75" customHeight="1">
      <c r="B9" s="1" t="s">
        <v>101</v>
      </c>
      <c r="C9" s="2" t="s">
        <v>134</v>
      </c>
      <c r="D9" s="3">
        <v>10</v>
      </c>
      <c r="E9" s="50">
        <v>10010</v>
      </c>
      <c r="F9" s="93"/>
      <c r="G9" s="41">
        <f t="shared" ref="G9:G30" si="0">ROUND(F9,0)</f>
        <v>0</v>
      </c>
      <c r="H9" s="51">
        <f t="shared" ref="H9:H30" si="1">ROUND((G9*D9),0)</f>
        <v>0</v>
      </c>
    </row>
    <row r="10" spans="2:8" s="11" customFormat="1" ht="39.75" customHeight="1">
      <c r="B10" s="1" t="s">
        <v>135</v>
      </c>
      <c r="C10" s="2" t="s">
        <v>134</v>
      </c>
      <c r="D10" s="3">
        <v>10</v>
      </c>
      <c r="E10" s="50">
        <v>10010</v>
      </c>
      <c r="F10" s="93"/>
      <c r="G10" s="41">
        <f t="shared" si="0"/>
        <v>0</v>
      </c>
      <c r="H10" s="51">
        <f t="shared" si="1"/>
        <v>0</v>
      </c>
    </row>
    <row r="11" spans="2:8" s="11" customFormat="1" ht="39.75" customHeight="1">
      <c r="B11" s="1" t="s">
        <v>136</v>
      </c>
      <c r="C11" s="2" t="s">
        <v>137</v>
      </c>
      <c r="D11" s="3">
        <v>15</v>
      </c>
      <c r="E11" s="50">
        <v>11210</v>
      </c>
      <c r="F11" s="93"/>
      <c r="G11" s="41">
        <f t="shared" si="0"/>
        <v>0</v>
      </c>
      <c r="H11" s="51">
        <f t="shared" si="1"/>
        <v>0</v>
      </c>
    </row>
    <row r="12" spans="2:8" s="11" customFormat="1" ht="39.75" customHeight="1">
      <c r="B12" s="1" t="s">
        <v>138</v>
      </c>
      <c r="C12" s="2" t="s">
        <v>139</v>
      </c>
      <c r="D12" s="3">
        <v>30</v>
      </c>
      <c r="E12" s="50">
        <v>5290</v>
      </c>
      <c r="F12" s="93"/>
      <c r="G12" s="41">
        <f t="shared" si="0"/>
        <v>0</v>
      </c>
      <c r="H12" s="51">
        <f t="shared" si="1"/>
        <v>0</v>
      </c>
    </row>
    <row r="13" spans="2:8" s="11" customFormat="1" ht="39.75" customHeight="1">
      <c r="B13" s="1" t="s">
        <v>140</v>
      </c>
      <c r="C13" s="2" t="s">
        <v>141</v>
      </c>
      <c r="D13" s="3">
        <v>2</v>
      </c>
      <c r="E13" s="50">
        <v>31310</v>
      </c>
      <c r="F13" s="93"/>
      <c r="G13" s="41">
        <f t="shared" si="0"/>
        <v>0</v>
      </c>
      <c r="H13" s="51">
        <f t="shared" si="1"/>
        <v>0</v>
      </c>
    </row>
    <row r="14" spans="2:8" s="11" customFormat="1" ht="39.75" customHeight="1">
      <c r="B14" s="1" t="s">
        <v>142</v>
      </c>
      <c r="C14" s="2" t="s">
        <v>143</v>
      </c>
      <c r="D14" s="3">
        <v>20</v>
      </c>
      <c r="E14" s="50">
        <v>12540</v>
      </c>
      <c r="F14" s="93"/>
      <c r="G14" s="41">
        <f t="shared" si="0"/>
        <v>0</v>
      </c>
      <c r="H14" s="51">
        <f t="shared" si="1"/>
        <v>0</v>
      </c>
    </row>
    <row r="15" spans="2:8" s="11" customFormat="1" ht="39.75" customHeight="1">
      <c r="B15" s="1" t="s">
        <v>103</v>
      </c>
      <c r="C15" s="2" t="s">
        <v>144</v>
      </c>
      <c r="D15" s="3">
        <v>36</v>
      </c>
      <c r="E15" s="50">
        <v>14720</v>
      </c>
      <c r="F15" s="93"/>
      <c r="G15" s="41">
        <f t="shared" si="0"/>
        <v>0</v>
      </c>
      <c r="H15" s="51">
        <f t="shared" si="1"/>
        <v>0</v>
      </c>
    </row>
    <row r="16" spans="2:8" s="11" customFormat="1" ht="39.75" customHeight="1">
      <c r="B16" s="1" t="s">
        <v>145</v>
      </c>
      <c r="C16" s="2" t="s">
        <v>146</v>
      </c>
      <c r="D16" s="3">
        <v>20</v>
      </c>
      <c r="E16" s="50">
        <v>10520</v>
      </c>
      <c r="F16" s="93"/>
      <c r="G16" s="41">
        <f t="shared" si="0"/>
        <v>0</v>
      </c>
      <c r="H16" s="51">
        <f t="shared" si="1"/>
        <v>0</v>
      </c>
    </row>
    <row r="17" spans="2:8" s="11" customFormat="1" ht="39.75" customHeight="1">
      <c r="B17" s="1" t="s">
        <v>147</v>
      </c>
      <c r="C17" s="2" t="s">
        <v>146</v>
      </c>
      <c r="D17" s="3">
        <v>10</v>
      </c>
      <c r="E17" s="50">
        <v>12510</v>
      </c>
      <c r="F17" s="93"/>
      <c r="G17" s="41">
        <f t="shared" si="0"/>
        <v>0</v>
      </c>
      <c r="H17" s="51">
        <f t="shared" si="1"/>
        <v>0</v>
      </c>
    </row>
    <row r="18" spans="2:8" s="11" customFormat="1" ht="39.75" customHeight="1">
      <c r="B18" s="1" t="s">
        <v>148</v>
      </c>
      <c r="C18" s="2" t="s">
        <v>149</v>
      </c>
      <c r="D18" s="3">
        <v>10</v>
      </c>
      <c r="E18" s="50">
        <v>15200</v>
      </c>
      <c r="F18" s="93"/>
      <c r="G18" s="41">
        <f t="shared" si="0"/>
        <v>0</v>
      </c>
      <c r="H18" s="51">
        <f t="shared" si="1"/>
        <v>0</v>
      </c>
    </row>
    <row r="19" spans="2:8" s="11" customFormat="1" ht="39.75" customHeight="1">
      <c r="B19" s="1" t="s">
        <v>150</v>
      </c>
      <c r="C19" s="2" t="s">
        <v>151</v>
      </c>
      <c r="D19" s="3">
        <v>10</v>
      </c>
      <c r="E19" s="50">
        <v>6090</v>
      </c>
      <c r="F19" s="93"/>
      <c r="G19" s="41">
        <f t="shared" si="0"/>
        <v>0</v>
      </c>
      <c r="H19" s="51">
        <f t="shared" si="1"/>
        <v>0</v>
      </c>
    </row>
    <row r="20" spans="2:8" s="11" customFormat="1" ht="175" customHeight="1">
      <c r="B20" s="1" t="s">
        <v>152</v>
      </c>
      <c r="C20" s="2" t="s">
        <v>153</v>
      </c>
      <c r="D20" s="3">
        <v>10</v>
      </c>
      <c r="E20" s="50">
        <v>17110</v>
      </c>
      <c r="F20" s="93"/>
      <c r="G20" s="41">
        <f t="shared" si="0"/>
        <v>0</v>
      </c>
      <c r="H20" s="51">
        <f t="shared" si="1"/>
        <v>0</v>
      </c>
    </row>
    <row r="21" spans="2:8" s="11" customFormat="1" ht="39.75" customHeight="1">
      <c r="B21" s="1" t="s">
        <v>112</v>
      </c>
      <c r="C21" s="2" t="s">
        <v>154</v>
      </c>
      <c r="D21" s="3">
        <v>3</v>
      </c>
      <c r="E21" s="50">
        <v>6850</v>
      </c>
      <c r="F21" s="93"/>
      <c r="G21" s="41">
        <f t="shared" si="0"/>
        <v>0</v>
      </c>
      <c r="H21" s="51">
        <f t="shared" si="1"/>
        <v>0</v>
      </c>
    </row>
    <row r="22" spans="2:8" s="11" customFormat="1" ht="39.75" customHeight="1">
      <c r="B22" s="1" t="s">
        <v>155</v>
      </c>
      <c r="C22" s="2" t="s">
        <v>156</v>
      </c>
      <c r="D22" s="3">
        <v>1</v>
      </c>
      <c r="E22" s="50">
        <v>48370</v>
      </c>
      <c r="F22" s="93"/>
      <c r="G22" s="41">
        <f t="shared" si="0"/>
        <v>0</v>
      </c>
      <c r="H22" s="51">
        <f t="shared" si="1"/>
        <v>0</v>
      </c>
    </row>
    <row r="23" spans="2:8" s="11" customFormat="1" ht="39.75" customHeight="1">
      <c r="B23" s="1" t="s">
        <v>157</v>
      </c>
      <c r="C23" s="2" t="s">
        <v>158</v>
      </c>
      <c r="D23" s="3">
        <v>1</v>
      </c>
      <c r="E23" s="50">
        <v>41820</v>
      </c>
      <c r="F23" s="93"/>
      <c r="G23" s="41">
        <f t="shared" si="0"/>
        <v>0</v>
      </c>
      <c r="H23" s="51">
        <f t="shared" si="1"/>
        <v>0</v>
      </c>
    </row>
    <row r="24" spans="2:8" s="11" customFormat="1" ht="39.75" customHeight="1">
      <c r="B24" s="1" t="s">
        <v>159</v>
      </c>
      <c r="C24" s="2" t="s">
        <v>160</v>
      </c>
      <c r="D24" s="3">
        <v>1</v>
      </c>
      <c r="E24" s="50">
        <v>44210</v>
      </c>
      <c r="F24" s="93"/>
      <c r="G24" s="41">
        <f t="shared" si="0"/>
        <v>0</v>
      </c>
      <c r="H24" s="51">
        <f t="shared" si="1"/>
        <v>0</v>
      </c>
    </row>
    <row r="25" spans="2:8" s="11" customFormat="1" ht="39.75" customHeight="1">
      <c r="B25" s="1" t="s">
        <v>161</v>
      </c>
      <c r="C25" s="2" t="s">
        <v>162</v>
      </c>
      <c r="D25" s="3">
        <v>1</v>
      </c>
      <c r="E25" s="50">
        <v>51520</v>
      </c>
      <c r="F25" s="93"/>
      <c r="G25" s="41">
        <f t="shared" si="0"/>
        <v>0</v>
      </c>
      <c r="H25" s="51">
        <f t="shared" si="1"/>
        <v>0</v>
      </c>
    </row>
    <row r="26" spans="2:8" s="11" customFormat="1" ht="39.75" customHeight="1">
      <c r="B26" s="1" t="s">
        <v>163</v>
      </c>
      <c r="C26" s="2" t="s">
        <v>164</v>
      </c>
      <c r="D26" s="3">
        <v>1</v>
      </c>
      <c r="E26" s="50">
        <v>52690</v>
      </c>
      <c r="F26" s="93"/>
      <c r="G26" s="41">
        <f t="shared" si="0"/>
        <v>0</v>
      </c>
      <c r="H26" s="51">
        <f t="shared" si="1"/>
        <v>0</v>
      </c>
    </row>
    <row r="27" spans="2:8" s="11" customFormat="1" ht="39.75" customHeight="1">
      <c r="B27" s="1" t="s">
        <v>165</v>
      </c>
      <c r="C27" s="2" t="s">
        <v>166</v>
      </c>
      <c r="D27" s="3">
        <v>1</v>
      </c>
      <c r="E27" s="50">
        <v>57340</v>
      </c>
      <c r="F27" s="93"/>
      <c r="G27" s="41">
        <f t="shared" si="0"/>
        <v>0</v>
      </c>
      <c r="H27" s="51">
        <f t="shared" si="1"/>
        <v>0</v>
      </c>
    </row>
    <row r="28" spans="2:8" s="11" customFormat="1" ht="39.75" customHeight="1">
      <c r="B28" s="1" t="s">
        <v>167</v>
      </c>
      <c r="C28" s="2" t="s">
        <v>168</v>
      </c>
      <c r="D28" s="3">
        <v>1</v>
      </c>
      <c r="E28" s="50">
        <v>59660</v>
      </c>
      <c r="F28" s="93"/>
      <c r="G28" s="41">
        <f t="shared" si="0"/>
        <v>0</v>
      </c>
      <c r="H28" s="51">
        <f t="shared" si="1"/>
        <v>0</v>
      </c>
    </row>
    <row r="29" spans="2:8" s="11" customFormat="1" ht="39.75" customHeight="1">
      <c r="B29" s="1" t="s">
        <v>169</v>
      </c>
      <c r="C29" s="2" t="s">
        <v>168</v>
      </c>
      <c r="D29" s="3">
        <v>1</v>
      </c>
      <c r="E29" s="50">
        <v>62270</v>
      </c>
      <c r="F29" s="93"/>
      <c r="G29" s="41">
        <f t="shared" si="0"/>
        <v>0</v>
      </c>
      <c r="H29" s="51">
        <f t="shared" si="1"/>
        <v>0</v>
      </c>
    </row>
    <row r="30" spans="2:8" s="11" customFormat="1" ht="39.75" customHeight="1">
      <c r="B30" s="1" t="s">
        <v>170</v>
      </c>
      <c r="C30" s="2" t="s">
        <v>168</v>
      </c>
      <c r="D30" s="3">
        <v>1</v>
      </c>
      <c r="E30" s="50">
        <v>68570</v>
      </c>
      <c r="F30" s="93"/>
      <c r="G30" s="41">
        <f t="shared" si="0"/>
        <v>0</v>
      </c>
      <c r="H30" s="51">
        <f t="shared" si="1"/>
        <v>0</v>
      </c>
    </row>
    <row r="31" spans="2:8" s="11" customFormat="1" ht="39.75" customHeight="1">
      <c r="B31" s="98" t="s">
        <v>171</v>
      </c>
      <c r="C31" s="130"/>
      <c r="D31" s="6"/>
      <c r="E31" s="52"/>
      <c r="F31" s="48"/>
      <c r="G31" s="48"/>
      <c r="H31" s="48">
        <f>SUM(H8:H30)</f>
        <v>0</v>
      </c>
    </row>
    <row r="32" spans="2:8" s="11" customFormat="1" ht="39.75" customHeight="1"/>
    <row r="35" spans="2:3">
      <c r="B35" s="14"/>
      <c r="C35" s="14"/>
    </row>
  </sheetData>
  <sheetProtection algorithmName="SHA-512" hashValue="Y6DUCPb0SuFCbVHG6aQ6us5aF1h50RDC8JA6EzXmhJFLaTX1DxaQ55sfAvibiaSdgNYA2SaCmmd5fwMizWCj8A==" saltValue="2aBjd7Wh9joZFhFUB220NQ==" spinCount="100000" sheet="1" objects="1" scenarios="1"/>
  <mergeCells count="4">
    <mergeCell ref="B3:H3"/>
    <mergeCell ref="B4:H4"/>
    <mergeCell ref="B6:H6"/>
    <mergeCell ref="B31:C31"/>
  </mergeCells>
  <conditionalFormatting sqref="F8:G30">
    <cfRule type="cellIs" dxfId="2" priority="1" stopIfTrue="1" operator="greaterThan">
      <formula>E8</formula>
    </cfRule>
  </conditionalFormatting>
  <pageMargins left="0.7" right="0.7" top="0.75" bottom="0.75" header="0.3" footer="0.3"/>
  <pageSetup scale="44" fitToHeight="0" orientation="landscape"/>
  <ignoredErrors>
    <ignoredError sqref="B7:D7 B5:F6" unlockedFormula="1"/>
  </ignoredError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3:H23"/>
  <sheetViews>
    <sheetView zoomScale="60" zoomScaleNormal="60" workbookViewId="0">
      <pane xSplit="2" ySplit="7" topLeftCell="C8" activePane="bottomRight" state="frozen"/>
      <selection pane="topRight" activeCell="C1" sqref="C1"/>
      <selection pane="bottomLeft" activeCell="A8" sqref="A8"/>
      <selection pane="bottomRight" activeCell="E10" sqref="E10"/>
    </sheetView>
  </sheetViews>
  <sheetFormatPr baseColWidth="10" defaultColWidth="11.5" defaultRowHeight="19"/>
  <cols>
    <col min="1" max="1" width="4.33203125" style="12" customWidth="1"/>
    <col min="2" max="2" width="78" style="12" customWidth="1"/>
    <col min="3" max="3" width="58" style="12" customWidth="1"/>
    <col min="4" max="4" width="13" style="12" customWidth="1"/>
    <col min="5" max="5" width="25.1640625" style="12" customWidth="1"/>
    <col min="6" max="7" width="32.33203125" style="12" customWidth="1"/>
    <col min="8" max="8" width="26.6640625" style="13" customWidth="1"/>
    <col min="9" max="16384" width="11.5" style="12"/>
  </cols>
  <sheetData>
    <row r="3" spans="2:8" ht="46" customHeight="1">
      <c r="B3" s="119" t="s">
        <v>0</v>
      </c>
      <c r="C3" s="119"/>
      <c r="D3" s="119"/>
      <c r="E3" s="119"/>
      <c r="F3" s="119"/>
      <c r="G3" s="119"/>
      <c r="H3" s="119"/>
    </row>
    <row r="4" spans="2:8" ht="25" customHeight="1">
      <c r="B4" s="120" t="s">
        <v>172</v>
      </c>
      <c r="C4" s="120"/>
      <c r="D4" s="120"/>
      <c r="E4" s="120"/>
      <c r="F4" s="120"/>
      <c r="G4" s="120"/>
      <c r="H4" s="120"/>
    </row>
    <row r="5" spans="2:8" ht="25" customHeight="1">
      <c r="B5" s="15"/>
      <c r="C5" s="15"/>
      <c r="D5" s="15"/>
      <c r="E5" s="15"/>
      <c r="F5" s="15"/>
      <c r="G5" s="15"/>
      <c r="H5" s="15"/>
    </row>
    <row r="6" spans="2:8" s="11" customFormat="1" ht="39.75" customHeight="1">
      <c r="B6" s="127" t="s">
        <v>83</v>
      </c>
      <c r="C6" s="127"/>
      <c r="D6" s="127"/>
      <c r="E6" s="127"/>
      <c r="F6" s="127"/>
      <c r="G6" s="127"/>
      <c r="H6" s="127"/>
    </row>
    <row r="7" spans="2:8" s="11" customFormat="1" ht="52" customHeight="1">
      <c r="B7" s="16" t="s">
        <v>173</v>
      </c>
      <c r="C7" s="16" t="s">
        <v>174</v>
      </c>
      <c r="D7" s="16" t="s">
        <v>12</v>
      </c>
      <c r="E7" s="16" t="s">
        <v>13</v>
      </c>
      <c r="F7" s="16" t="s">
        <v>87</v>
      </c>
      <c r="G7" s="39" t="s">
        <v>15</v>
      </c>
      <c r="H7" s="16" t="s">
        <v>16</v>
      </c>
    </row>
    <row r="8" spans="2:8" s="11" customFormat="1" ht="39.75" customHeight="1">
      <c r="B8" s="1" t="s">
        <v>175</v>
      </c>
      <c r="C8" s="2" t="s">
        <v>176</v>
      </c>
      <c r="D8" s="3">
        <v>1</v>
      </c>
      <c r="E8" s="50">
        <v>28660</v>
      </c>
      <c r="F8" s="93"/>
      <c r="G8" s="41">
        <f t="shared" ref="G8:G21" si="0">ROUND(F8,0)</f>
        <v>0</v>
      </c>
      <c r="H8" s="51">
        <f t="shared" ref="H8:H21" si="1">ROUND((G8*D8),0)</f>
        <v>0</v>
      </c>
    </row>
    <row r="9" spans="2:8" s="11" customFormat="1" ht="39.75" customHeight="1">
      <c r="B9" s="1" t="s">
        <v>177</v>
      </c>
      <c r="C9" s="2" t="s">
        <v>176</v>
      </c>
      <c r="D9" s="3">
        <v>1</v>
      </c>
      <c r="E9" s="50">
        <v>49500</v>
      </c>
      <c r="F9" s="93"/>
      <c r="G9" s="41">
        <f t="shared" si="0"/>
        <v>0</v>
      </c>
      <c r="H9" s="51">
        <f t="shared" si="1"/>
        <v>0</v>
      </c>
    </row>
    <row r="10" spans="2:8" s="11" customFormat="1" ht="39.75" customHeight="1">
      <c r="B10" s="1" t="s">
        <v>178</v>
      </c>
      <c r="C10" s="2" t="s">
        <v>176</v>
      </c>
      <c r="D10" s="3">
        <v>1</v>
      </c>
      <c r="E10" s="50">
        <v>17250</v>
      </c>
      <c r="F10" s="93"/>
      <c r="G10" s="41">
        <f t="shared" si="0"/>
        <v>0</v>
      </c>
      <c r="H10" s="51">
        <f t="shared" si="1"/>
        <v>0</v>
      </c>
    </row>
    <row r="11" spans="2:8" s="11" customFormat="1" ht="39.75" customHeight="1">
      <c r="B11" s="1" t="s">
        <v>179</v>
      </c>
      <c r="C11" s="2" t="s">
        <v>180</v>
      </c>
      <c r="D11" s="3">
        <v>1</v>
      </c>
      <c r="E11" s="50">
        <v>41270</v>
      </c>
      <c r="F11" s="93"/>
      <c r="G11" s="41">
        <f t="shared" si="0"/>
        <v>0</v>
      </c>
      <c r="H11" s="51">
        <f t="shared" si="1"/>
        <v>0</v>
      </c>
    </row>
    <row r="12" spans="2:8" s="11" customFormat="1" ht="39.75" customHeight="1">
      <c r="B12" s="1" t="s">
        <v>181</v>
      </c>
      <c r="C12" s="2" t="s">
        <v>180</v>
      </c>
      <c r="D12" s="3">
        <v>1</v>
      </c>
      <c r="E12" s="50">
        <v>57660</v>
      </c>
      <c r="F12" s="93"/>
      <c r="G12" s="41">
        <f t="shared" si="0"/>
        <v>0</v>
      </c>
      <c r="H12" s="51">
        <f t="shared" si="1"/>
        <v>0</v>
      </c>
    </row>
    <row r="13" spans="2:8" s="11" customFormat="1" ht="39.75" customHeight="1">
      <c r="B13" s="1" t="s">
        <v>178</v>
      </c>
      <c r="C13" s="2" t="s">
        <v>180</v>
      </c>
      <c r="D13" s="3">
        <v>1</v>
      </c>
      <c r="E13" s="50">
        <v>21130</v>
      </c>
      <c r="F13" s="93"/>
      <c r="G13" s="41">
        <f t="shared" si="0"/>
        <v>0</v>
      </c>
      <c r="H13" s="51">
        <f t="shared" si="1"/>
        <v>0</v>
      </c>
    </row>
    <row r="14" spans="2:8" s="11" customFormat="1" ht="39.75" customHeight="1">
      <c r="B14" s="1" t="s">
        <v>175</v>
      </c>
      <c r="C14" s="2" t="s">
        <v>182</v>
      </c>
      <c r="D14" s="3">
        <v>1</v>
      </c>
      <c r="E14" s="50">
        <v>17590</v>
      </c>
      <c r="F14" s="93"/>
      <c r="G14" s="41">
        <f t="shared" si="0"/>
        <v>0</v>
      </c>
      <c r="H14" s="51">
        <f t="shared" si="1"/>
        <v>0</v>
      </c>
    </row>
    <row r="15" spans="2:8" s="11" customFormat="1" ht="39.75" customHeight="1">
      <c r="B15" s="1" t="s">
        <v>183</v>
      </c>
      <c r="C15" s="2" t="s">
        <v>182</v>
      </c>
      <c r="D15" s="3">
        <v>1</v>
      </c>
      <c r="E15" s="50">
        <v>16070</v>
      </c>
      <c r="F15" s="93"/>
      <c r="G15" s="41">
        <f t="shared" si="0"/>
        <v>0</v>
      </c>
      <c r="H15" s="51">
        <f t="shared" si="1"/>
        <v>0</v>
      </c>
    </row>
    <row r="16" spans="2:8" s="11" customFormat="1" ht="39.75" customHeight="1">
      <c r="B16" s="1" t="s">
        <v>178</v>
      </c>
      <c r="C16" s="2" t="s">
        <v>182</v>
      </c>
      <c r="D16" s="3">
        <v>1</v>
      </c>
      <c r="E16" s="50">
        <v>14140</v>
      </c>
      <c r="F16" s="93"/>
      <c r="G16" s="41">
        <f t="shared" si="0"/>
        <v>0</v>
      </c>
      <c r="H16" s="51">
        <f t="shared" si="1"/>
        <v>0</v>
      </c>
    </row>
    <row r="17" spans="2:8" s="11" customFormat="1" ht="39.75" customHeight="1">
      <c r="B17" s="1" t="s">
        <v>184</v>
      </c>
      <c r="C17" s="2" t="s">
        <v>185</v>
      </c>
      <c r="D17" s="3">
        <v>1</v>
      </c>
      <c r="E17" s="50">
        <v>16890</v>
      </c>
      <c r="F17" s="93"/>
      <c r="G17" s="41">
        <f t="shared" si="0"/>
        <v>0</v>
      </c>
      <c r="H17" s="51">
        <f t="shared" si="1"/>
        <v>0</v>
      </c>
    </row>
    <row r="18" spans="2:8" s="11" customFormat="1" ht="39.75" customHeight="1">
      <c r="B18" s="1" t="s">
        <v>178</v>
      </c>
      <c r="C18" s="2" t="s">
        <v>185</v>
      </c>
      <c r="D18" s="3">
        <v>1</v>
      </c>
      <c r="E18" s="50">
        <v>14150</v>
      </c>
      <c r="F18" s="93"/>
      <c r="G18" s="41">
        <f t="shared" si="0"/>
        <v>0</v>
      </c>
      <c r="H18" s="51">
        <f t="shared" si="1"/>
        <v>0</v>
      </c>
    </row>
    <row r="19" spans="2:8" s="11" customFormat="1" ht="39.75" customHeight="1">
      <c r="B19" s="1" t="s">
        <v>186</v>
      </c>
      <c r="C19" s="2" t="s">
        <v>187</v>
      </c>
      <c r="D19" s="3">
        <v>1</v>
      </c>
      <c r="E19" s="50">
        <v>92200</v>
      </c>
      <c r="F19" s="93"/>
      <c r="G19" s="41">
        <f t="shared" si="0"/>
        <v>0</v>
      </c>
      <c r="H19" s="51">
        <f t="shared" si="1"/>
        <v>0</v>
      </c>
    </row>
    <row r="20" spans="2:8" s="11" customFormat="1" ht="39.75" customHeight="1">
      <c r="B20" s="1" t="s">
        <v>188</v>
      </c>
      <c r="C20" s="2" t="s">
        <v>189</v>
      </c>
      <c r="D20" s="3">
        <v>1</v>
      </c>
      <c r="E20" s="50">
        <v>17680</v>
      </c>
      <c r="F20" s="93"/>
      <c r="G20" s="41">
        <f t="shared" si="0"/>
        <v>0</v>
      </c>
      <c r="H20" s="51">
        <f t="shared" si="1"/>
        <v>0</v>
      </c>
    </row>
    <row r="21" spans="2:8" s="11" customFormat="1" ht="39.75" customHeight="1">
      <c r="B21" s="1" t="s">
        <v>190</v>
      </c>
      <c r="C21" s="2" t="s">
        <v>189</v>
      </c>
      <c r="D21" s="3">
        <v>1</v>
      </c>
      <c r="E21" s="50">
        <v>19880</v>
      </c>
      <c r="F21" s="93"/>
      <c r="G21" s="41">
        <f t="shared" si="0"/>
        <v>0</v>
      </c>
      <c r="H21" s="51">
        <f t="shared" si="1"/>
        <v>0</v>
      </c>
    </row>
    <row r="22" spans="2:8" s="11" customFormat="1" ht="39.75" customHeight="1">
      <c r="B22" s="98" t="s">
        <v>191</v>
      </c>
      <c r="C22" s="130"/>
      <c r="D22" s="6"/>
      <c r="E22" s="52"/>
      <c r="F22" s="48"/>
      <c r="G22" s="48"/>
      <c r="H22" s="48">
        <f>SUM(H8:H21)</f>
        <v>0</v>
      </c>
    </row>
    <row r="23" spans="2:8" s="11" customFormat="1" ht="39.75" customHeight="1"/>
  </sheetData>
  <sheetProtection algorithmName="SHA-512" hashValue="NC0Dtlx9x0YJqLq32flKqpKPBUIrRfzJgnbnLXS/IO2dq0JPqqGb6bnDKpsVcHNGioXFGcC3lDpqRIQEj3fs+A==" saltValue="Zu9sRurkuep3mnRBYka9/Q==" spinCount="100000" sheet="1" objects="1" scenarios="1"/>
  <mergeCells count="4">
    <mergeCell ref="B22:C22"/>
    <mergeCell ref="B3:H3"/>
    <mergeCell ref="B4:H4"/>
    <mergeCell ref="B6:H6"/>
  </mergeCells>
  <conditionalFormatting sqref="F8:G21">
    <cfRule type="cellIs" dxfId="1" priority="1" stopIfTrue="1" operator="greaterThan">
      <formula>E8</formula>
    </cfRule>
  </conditionalFormatting>
  <pageMargins left="0.7" right="0.7" top="0.75" bottom="0.75" header="0.3" footer="0.3"/>
  <pageSetup scale="44" fitToHeight="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F0369-8E6F-954D-AF80-F0263F727607}">
  <sheetPr>
    <pageSetUpPr fitToPage="1"/>
  </sheetPr>
  <dimension ref="B3:H26"/>
  <sheetViews>
    <sheetView zoomScale="80" zoomScaleNormal="80" workbookViewId="0">
      <pane xSplit="2" ySplit="7" topLeftCell="C8" activePane="bottomRight" state="frozen"/>
      <selection pane="topRight" activeCell="C1" sqref="C1"/>
      <selection pane="bottomLeft" activeCell="A8" sqref="A8"/>
      <selection pane="bottomRight" activeCell="E9" sqref="E9"/>
    </sheetView>
  </sheetViews>
  <sheetFormatPr baseColWidth="10" defaultColWidth="11.5" defaultRowHeight="19"/>
  <cols>
    <col min="1" max="1" width="4.33203125" style="12" customWidth="1"/>
    <col min="2" max="2" width="48.1640625" style="12" customWidth="1"/>
    <col min="3" max="3" width="103.33203125" style="12" customWidth="1"/>
    <col min="4" max="4" width="13" style="12" customWidth="1"/>
    <col min="5" max="5" width="26.5" style="12" customWidth="1"/>
    <col min="6" max="7" width="32.33203125" style="12" customWidth="1"/>
    <col min="8" max="8" width="24.5" style="13" customWidth="1"/>
    <col min="9" max="16384" width="11.5" style="12"/>
  </cols>
  <sheetData>
    <row r="3" spans="2:8" ht="46" customHeight="1">
      <c r="B3" s="119" t="s">
        <v>0</v>
      </c>
      <c r="C3" s="119"/>
      <c r="D3" s="119"/>
      <c r="E3" s="119"/>
      <c r="F3" s="119"/>
      <c r="G3" s="119"/>
      <c r="H3" s="119"/>
    </row>
    <row r="4" spans="2:8" ht="25" customHeight="1">
      <c r="B4" s="120" t="s">
        <v>192</v>
      </c>
      <c r="C4" s="120"/>
      <c r="D4" s="120"/>
      <c r="E4" s="120"/>
      <c r="F4" s="120"/>
      <c r="G4" s="120"/>
      <c r="H4" s="120"/>
    </row>
    <row r="5" spans="2:8" ht="25" customHeight="1">
      <c r="B5" s="15"/>
      <c r="C5" s="15"/>
      <c r="D5" s="15"/>
      <c r="E5" s="15"/>
      <c r="F5" s="15"/>
      <c r="G5" s="15"/>
      <c r="H5" s="15"/>
    </row>
    <row r="6" spans="2:8" s="11" customFormat="1" ht="39.75" customHeight="1">
      <c r="B6" s="127" t="s">
        <v>193</v>
      </c>
      <c r="C6" s="127"/>
      <c r="D6" s="127"/>
      <c r="E6" s="127"/>
      <c r="F6" s="127"/>
      <c r="G6" s="127"/>
      <c r="H6" s="127"/>
    </row>
    <row r="7" spans="2:8" s="11" customFormat="1" ht="60" customHeight="1">
      <c r="B7" s="17" t="s">
        <v>173</v>
      </c>
      <c r="C7" s="17" t="s">
        <v>174</v>
      </c>
      <c r="D7" s="17" t="s">
        <v>12</v>
      </c>
      <c r="E7" s="16" t="s">
        <v>13</v>
      </c>
      <c r="F7" s="16" t="s">
        <v>87</v>
      </c>
      <c r="G7" s="39" t="s">
        <v>15</v>
      </c>
      <c r="H7" s="16" t="s">
        <v>16</v>
      </c>
    </row>
    <row r="8" spans="2:8" s="11" customFormat="1" ht="39.75" customHeight="1">
      <c r="B8" s="83" t="s">
        <v>194</v>
      </c>
      <c r="C8" s="84"/>
      <c r="D8" s="84"/>
      <c r="E8" s="66"/>
      <c r="F8" s="66"/>
      <c r="G8" s="66"/>
      <c r="H8" s="87"/>
    </row>
    <row r="9" spans="2:8" s="11" customFormat="1" ht="83" customHeight="1">
      <c r="B9" s="131" t="s">
        <v>195</v>
      </c>
      <c r="C9" s="132"/>
      <c r="D9" s="85">
        <v>1</v>
      </c>
      <c r="E9" s="88">
        <v>268630</v>
      </c>
      <c r="F9" s="93"/>
      <c r="G9" s="41">
        <f t="shared" ref="G9" si="0">ROUND(F9,0)</f>
        <v>0</v>
      </c>
      <c r="H9" s="51">
        <f t="shared" ref="H9" si="1">ROUND((G9*D9),0)</f>
        <v>0</v>
      </c>
    </row>
    <row r="10" spans="2:8" s="11" customFormat="1" ht="83" customHeight="1">
      <c r="B10" s="131" t="s">
        <v>196</v>
      </c>
      <c r="C10" s="132"/>
      <c r="D10" s="85">
        <v>1</v>
      </c>
      <c r="E10" s="88">
        <v>873060</v>
      </c>
      <c r="F10" s="93"/>
      <c r="G10" s="41">
        <f t="shared" ref="G10:G24" si="2">ROUND(F10,0)</f>
        <v>0</v>
      </c>
      <c r="H10" s="51">
        <f t="shared" ref="H10:H24" si="3">ROUND((G10*D10),0)</f>
        <v>0</v>
      </c>
    </row>
    <row r="11" spans="2:8" s="11" customFormat="1" ht="83" customHeight="1">
      <c r="B11" s="131" t="s">
        <v>197</v>
      </c>
      <c r="C11" s="132"/>
      <c r="D11" s="85">
        <v>1</v>
      </c>
      <c r="E11" s="88">
        <v>783930</v>
      </c>
      <c r="F11" s="93"/>
      <c r="G11" s="41">
        <f t="shared" si="2"/>
        <v>0</v>
      </c>
      <c r="H11" s="51">
        <f t="shared" si="3"/>
        <v>0</v>
      </c>
    </row>
    <row r="12" spans="2:8" s="11" customFormat="1" ht="83" customHeight="1">
      <c r="B12" s="131" t="s">
        <v>198</v>
      </c>
      <c r="C12" s="132"/>
      <c r="D12" s="85">
        <v>1</v>
      </c>
      <c r="E12" s="88">
        <v>168720</v>
      </c>
      <c r="F12" s="93"/>
      <c r="G12" s="41">
        <f t="shared" si="2"/>
        <v>0</v>
      </c>
      <c r="H12" s="51">
        <f t="shared" si="3"/>
        <v>0</v>
      </c>
    </row>
    <row r="13" spans="2:8" s="11" customFormat="1" ht="83" customHeight="1">
      <c r="B13" s="131" t="s">
        <v>199</v>
      </c>
      <c r="C13" s="132"/>
      <c r="D13" s="85">
        <v>1</v>
      </c>
      <c r="E13" s="88">
        <v>3127400</v>
      </c>
      <c r="F13" s="93"/>
      <c r="G13" s="41">
        <f t="shared" si="2"/>
        <v>0</v>
      </c>
      <c r="H13" s="51">
        <f t="shared" si="3"/>
        <v>0</v>
      </c>
    </row>
    <row r="14" spans="2:8" s="11" customFormat="1" ht="83" customHeight="1">
      <c r="B14" s="131" t="s">
        <v>200</v>
      </c>
      <c r="C14" s="132"/>
      <c r="D14" s="85">
        <v>1</v>
      </c>
      <c r="E14" s="88">
        <v>3013240</v>
      </c>
      <c r="F14" s="93"/>
      <c r="G14" s="41">
        <f t="shared" si="2"/>
        <v>0</v>
      </c>
      <c r="H14" s="51">
        <f t="shared" si="3"/>
        <v>0</v>
      </c>
    </row>
    <row r="15" spans="2:8" s="11" customFormat="1" ht="83" customHeight="1">
      <c r="B15" s="131" t="s">
        <v>201</v>
      </c>
      <c r="C15" s="132"/>
      <c r="D15" s="85">
        <v>1</v>
      </c>
      <c r="E15" s="88">
        <v>787600</v>
      </c>
      <c r="F15" s="93"/>
      <c r="G15" s="41">
        <f t="shared" si="2"/>
        <v>0</v>
      </c>
      <c r="H15" s="51">
        <f t="shared" si="3"/>
        <v>0</v>
      </c>
    </row>
    <row r="16" spans="2:8" s="11" customFormat="1" ht="83" customHeight="1">
      <c r="B16" s="131" t="s">
        <v>202</v>
      </c>
      <c r="C16" s="132"/>
      <c r="D16" s="85">
        <v>1</v>
      </c>
      <c r="E16" s="88">
        <v>1386480</v>
      </c>
      <c r="F16" s="93"/>
      <c r="G16" s="41">
        <f t="shared" si="2"/>
        <v>0</v>
      </c>
      <c r="H16" s="51">
        <f t="shared" si="3"/>
        <v>0</v>
      </c>
    </row>
    <row r="17" spans="2:8" s="11" customFormat="1" ht="83" customHeight="1">
      <c r="B17" s="131" t="s">
        <v>203</v>
      </c>
      <c r="C17" s="132"/>
      <c r="D17" s="85">
        <v>1</v>
      </c>
      <c r="E17" s="88">
        <v>1565440</v>
      </c>
      <c r="F17" s="93"/>
      <c r="G17" s="41">
        <f t="shared" si="2"/>
        <v>0</v>
      </c>
      <c r="H17" s="51">
        <f t="shared" si="3"/>
        <v>0</v>
      </c>
    </row>
    <row r="18" spans="2:8" s="11" customFormat="1" ht="83" customHeight="1">
      <c r="B18" s="131" t="s">
        <v>204</v>
      </c>
      <c r="C18" s="132"/>
      <c r="D18" s="85">
        <v>1</v>
      </c>
      <c r="E18" s="88">
        <v>1000490</v>
      </c>
      <c r="F18" s="93"/>
      <c r="G18" s="41">
        <f t="shared" si="2"/>
        <v>0</v>
      </c>
      <c r="H18" s="51">
        <f t="shared" si="3"/>
        <v>0</v>
      </c>
    </row>
    <row r="19" spans="2:8" s="11" customFormat="1" ht="83" customHeight="1">
      <c r="B19" s="131" t="s">
        <v>205</v>
      </c>
      <c r="C19" s="132"/>
      <c r="D19" s="85">
        <v>1</v>
      </c>
      <c r="E19" s="88">
        <v>3240260</v>
      </c>
      <c r="F19" s="93"/>
      <c r="G19" s="41">
        <f t="shared" si="2"/>
        <v>0</v>
      </c>
      <c r="H19" s="51">
        <f t="shared" si="3"/>
        <v>0</v>
      </c>
    </row>
    <row r="20" spans="2:8" s="11" customFormat="1" ht="83" customHeight="1">
      <c r="B20" s="131" t="s">
        <v>206</v>
      </c>
      <c r="C20" s="132"/>
      <c r="D20" s="85">
        <v>1</v>
      </c>
      <c r="E20" s="88">
        <v>1371690</v>
      </c>
      <c r="F20" s="93"/>
      <c r="G20" s="41">
        <f t="shared" si="2"/>
        <v>0</v>
      </c>
      <c r="H20" s="51">
        <f t="shared" si="3"/>
        <v>0</v>
      </c>
    </row>
    <row r="21" spans="2:8" s="11" customFormat="1" ht="83" customHeight="1">
      <c r="B21" s="131" t="s">
        <v>207</v>
      </c>
      <c r="C21" s="132" t="s">
        <v>208</v>
      </c>
      <c r="D21" s="85">
        <v>1</v>
      </c>
      <c r="E21" s="88">
        <v>114630</v>
      </c>
      <c r="F21" s="93"/>
      <c r="G21" s="41">
        <f t="shared" si="2"/>
        <v>0</v>
      </c>
      <c r="H21" s="51">
        <f t="shared" si="3"/>
        <v>0</v>
      </c>
    </row>
    <row r="22" spans="2:8" s="11" customFormat="1" ht="99" customHeight="1">
      <c r="B22" s="86" t="s">
        <v>209</v>
      </c>
      <c r="C22" s="86" t="s">
        <v>210</v>
      </c>
      <c r="D22" s="85">
        <v>1</v>
      </c>
      <c r="E22" s="88">
        <v>423830</v>
      </c>
      <c r="F22" s="93"/>
      <c r="G22" s="41">
        <f t="shared" si="2"/>
        <v>0</v>
      </c>
      <c r="H22" s="51">
        <f t="shared" si="3"/>
        <v>0</v>
      </c>
    </row>
    <row r="23" spans="2:8" s="11" customFormat="1" ht="99" customHeight="1">
      <c r="B23" s="86" t="s">
        <v>211</v>
      </c>
      <c r="C23" s="86" t="s">
        <v>212</v>
      </c>
      <c r="D23" s="85">
        <v>1</v>
      </c>
      <c r="E23" s="88">
        <v>79890</v>
      </c>
      <c r="F23" s="93"/>
      <c r="G23" s="41">
        <f t="shared" si="2"/>
        <v>0</v>
      </c>
      <c r="H23" s="51">
        <f t="shared" si="3"/>
        <v>0</v>
      </c>
    </row>
    <row r="24" spans="2:8" s="11" customFormat="1" ht="99" customHeight="1">
      <c r="B24" s="86" t="s">
        <v>213</v>
      </c>
      <c r="C24" s="86" t="s">
        <v>214</v>
      </c>
      <c r="D24" s="85">
        <v>1</v>
      </c>
      <c r="E24" s="88">
        <v>71400</v>
      </c>
      <c r="F24" s="93"/>
      <c r="G24" s="41">
        <f t="shared" si="2"/>
        <v>0</v>
      </c>
      <c r="H24" s="51">
        <f t="shared" si="3"/>
        <v>0</v>
      </c>
    </row>
    <row r="25" spans="2:8" s="11" customFormat="1" ht="39.75" customHeight="1">
      <c r="B25" s="98" t="s">
        <v>215</v>
      </c>
      <c r="C25" s="130"/>
      <c r="D25" s="6"/>
      <c r="E25" s="52"/>
      <c r="F25" s="48"/>
      <c r="G25" s="48"/>
      <c r="H25" s="48">
        <f>SUM(H8:H24)</f>
        <v>0</v>
      </c>
    </row>
    <row r="26" spans="2:8" s="11" customFormat="1" ht="39.75" customHeight="1"/>
  </sheetData>
  <sheetProtection algorithmName="SHA-512" hashValue="4O27xoTN8jZ89+0rzrNlMSLyDshl9zB25EYk4khfOJB3N8h5yxVMemsj4lAcAy57e7UrmLtlifc0rlbqJtYc1g==" saltValue="0a5FPbyiKKEOBwlXjQ/DmA==" spinCount="100000" sheet="1" objects="1" scenarios="1"/>
  <mergeCells count="17">
    <mergeCell ref="B20:C20"/>
    <mergeCell ref="B21:C21"/>
    <mergeCell ref="B3:H3"/>
    <mergeCell ref="B4:H4"/>
    <mergeCell ref="B6:H6"/>
    <mergeCell ref="B25:C25"/>
    <mergeCell ref="B9:C9"/>
    <mergeCell ref="B10:C10"/>
    <mergeCell ref="B11:C11"/>
    <mergeCell ref="B12:C12"/>
    <mergeCell ref="B13:C13"/>
    <mergeCell ref="B14:C14"/>
    <mergeCell ref="B15:C15"/>
    <mergeCell ref="B16:C16"/>
    <mergeCell ref="B17:C17"/>
    <mergeCell ref="B18:C18"/>
    <mergeCell ref="B19:C19"/>
  </mergeCells>
  <conditionalFormatting sqref="F9:G24">
    <cfRule type="cellIs" dxfId="0" priority="1" stopIfTrue="1" operator="greaterThan">
      <formula>E9</formula>
    </cfRule>
  </conditionalFormatting>
  <pageMargins left="0.7" right="0.7" top="0.75" bottom="0.75" header="0.3" footer="0.3"/>
  <pageSetup scale="39" fitToHeight="0"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11C5BD7BB7A32498F7D151BECF690AD" ma:contentTypeVersion="4" ma:contentTypeDescription="Crear nuevo documento." ma:contentTypeScope="" ma:versionID="36381d66bafd0f6997b9a9344bb4a78e">
  <xsd:schema xmlns:xsd="http://www.w3.org/2001/XMLSchema" xmlns:xs="http://www.w3.org/2001/XMLSchema" xmlns:p="http://schemas.microsoft.com/office/2006/metadata/properties" xmlns:ns3="af181f09-5764-49fd-b908-2694e75391f3" targetNamespace="http://schemas.microsoft.com/office/2006/metadata/properties" ma:root="true" ma:fieldsID="c1b4f60d75fefb83d859a8c5d03eb7c0" ns3:_="">
    <xsd:import namespace="af181f09-5764-49fd-b908-2694e75391f3"/>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181f09-5764-49fd-b908-2694e75391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D6A0A5B-D066-422D-AB4D-FFE5731C4A7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4AF3F7B-F105-4D36-9D04-5389690217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181f09-5764-49fd-b908-2694e75391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52C7283-2977-4BB3-B78B-3592498A038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CONSOLIDADA</vt:lpstr>
      <vt:lpstr>1. KITS DE ASEO E HIGIENE</vt:lpstr>
      <vt:lpstr>2. HIGIENTE Y ASEO A DEMANDA</vt:lpstr>
      <vt:lpstr>3. VESTUARIO A DEMANDA</vt:lpstr>
      <vt:lpstr>4. DOTACIÓN</vt:lpstr>
      <vt:lpstr>'2. HIGIENTE Y ASEO A DEMANDA'!Títulos_a_imprimir</vt:lpstr>
      <vt:lpstr>'3. VESTUARIO A DEMANDA'!Títulos_a_imprimir</vt:lpstr>
      <vt:lpstr>'4. DOTACIÓN'!Títulos_a_imprimir</vt:lpstr>
      <vt:lpstr>CONSOLIDADA!Títulos_a_imprimir</vt:lpstr>
    </vt:vector>
  </TitlesOfParts>
  <Manager/>
  <Company>Toshiba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TOSHIBA</dc:creator>
  <cp:keywords/>
  <dc:description/>
  <cp:lastModifiedBy>Microsoft Office User</cp:lastModifiedBy>
  <cp:revision/>
  <dcterms:created xsi:type="dcterms:W3CDTF">2015-03-11T22:13:55Z</dcterms:created>
  <dcterms:modified xsi:type="dcterms:W3CDTF">2023-05-23T22:43:46Z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0x010100111C5BD7BB7A32498F7D151BECF690AD</vt:lpwstr>
  </property>
  <property fmtid="{D5CDD505-2E9C-101B-9397-08002B2CF9AE}" pid="3" name="MSIP_Label_6d4a1d0b-1085-4621-a04c-793d50865184_Enabled">
    <vt:lpwstr>true</vt:lpwstr>
  </property>
  <property fmtid="{D5CDD505-2E9C-101B-9397-08002B2CF9AE}" pid="4" name="MSIP_Label_6d4a1d0b-1085-4621-a04c-793d50865184_SetDate">
    <vt:lpwstr>2023-05-18T23:02:44Z</vt:lpwstr>
  </property>
  <property fmtid="{D5CDD505-2E9C-101B-9397-08002B2CF9AE}" pid="5" name="MSIP_Label_6d4a1d0b-1085-4621-a04c-793d50865184_Method">
    <vt:lpwstr>Standard</vt:lpwstr>
  </property>
  <property fmtid="{D5CDD505-2E9C-101B-9397-08002B2CF9AE}" pid="6" name="MSIP_Label_6d4a1d0b-1085-4621-a04c-793d50865184_Name">
    <vt:lpwstr>Criticidad media</vt:lpwstr>
  </property>
  <property fmtid="{D5CDD505-2E9C-101B-9397-08002B2CF9AE}" pid="7" name="MSIP_Label_6d4a1d0b-1085-4621-a04c-793d50865184_SiteId">
    <vt:lpwstr>052126ec-16f8-47eb-ae56-6886b94a9358</vt:lpwstr>
  </property>
  <property fmtid="{D5CDD505-2E9C-101B-9397-08002B2CF9AE}" pid="8" name="MSIP_Label_6d4a1d0b-1085-4621-a04c-793d50865184_ActionId">
    <vt:lpwstr>52af9bf0-4c2b-49b5-9a0b-9b20c8b11695</vt:lpwstr>
  </property>
  <property fmtid="{D5CDD505-2E9C-101B-9397-08002B2CF9AE}" pid="9" name="MSIP_Label_6d4a1d0b-1085-4621-a04c-793d50865184_ContentBits">
    <vt:lpwstr>0</vt:lpwstr>
  </property>
</Properties>
</file>